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👓技術グループ\1q arc\R02\"/>
    </mc:Choice>
  </mc:AlternateContent>
  <xr:revisionPtr revIDLastSave="0" documentId="13_ncr:1_{79E18B3D-A3F4-42F6-8D37-3D9F073554F0}" xr6:coauthVersionLast="36" xr6:coauthVersionMax="36" xr10:uidLastSave="{00000000-0000-0000-0000-000000000000}"/>
  <bookViews>
    <workbookView xWindow="5976" yWindow="0" windowWidth="10536" windowHeight="8976" tabRatio="923" xr2:uid="{00000000-000D-0000-FFFF-FFFF00000000}"/>
  </bookViews>
  <sheets>
    <sheet name="概要、はじめに" sheetId="14" r:id="rId1"/>
    <sheet name="全体スケジュール" sheetId="15" r:id="rId2"/>
    <sheet name="1巡目_得点" sheetId="1" r:id="rId3"/>
    <sheet name="1巡目_時間" sheetId="4" r:id="rId4"/>
    <sheet name="参考_合格基準点" sheetId="3" r:id="rId5"/>
    <sheet name="効果測定；H30" sheetId="5" r:id="rId6"/>
    <sheet name="1巡目結果" sheetId="6" r:id="rId7"/>
    <sheet name="2巡目" sheetId="7" r:id="rId8"/>
    <sheet name="2巡目結果 " sheetId="11" r:id="rId9"/>
    <sheet name="効果測定；R01" sheetId="16" r:id="rId10"/>
    <sheet name="2巡目並び替え" sheetId="12" r:id="rId11"/>
    <sheet name="3巡目①" sheetId="9" r:id="rId12"/>
    <sheet name="3巡目 ②" sheetId="13" r:id="rId13"/>
    <sheet name="再出題" sheetId="8" r:id="rId14"/>
  </sheets>
  <definedNames>
    <definedName name="_xlnm._FilterDatabase" localSheetId="10" hidden="1">'2巡目並び替え'!$B$1:$J$111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58" i="13" l="1"/>
  <c r="G59" i="13"/>
  <c r="G60" i="13"/>
  <c r="G57" i="13"/>
  <c r="V112" i="13" l="1"/>
  <c r="U112" i="13" s="1"/>
  <c r="P112" i="13"/>
  <c r="O112" i="13" s="1"/>
  <c r="Q112" i="13" s="1"/>
  <c r="V111" i="13"/>
  <c r="U111" i="13" s="1"/>
  <c r="P111" i="13"/>
  <c r="O111" i="13" s="1"/>
  <c r="Q111" i="13" s="1"/>
  <c r="V110" i="13"/>
  <c r="U110" i="13" s="1"/>
  <c r="P110" i="13"/>
  <c r="O110" i="13" s="1"/>
  <c r="Q110" i="13" s="1"/>
  <c r="V109" i="13"/>
  <c r="U109" i="13" s="1"/>
  <c r="P109" i="13"/>
  <c r="O109" i="13" s="1"/>
  <c r="Q109" i="13" s="1"/>
  <c r="V108" i="13"/>
  <c r="U108" i="13" s="1"/>
  <c r="P108" i="13"/>
  <c r="O108" i="13" s="1"/>
  <c r="Q108" i="13" s="1"/>
  <c r="V107" i="13"/>
  <c r="U107" i="13" s="1"/>
  <c r="P107" i="13"/>
  <c r="O107" i="13" s="1"/>
  <c r="Q107" i="13" s="1"/>
  <c r="V106" i="13"/>
  <c r="U106" i="13" s="1"/>
  <c r="P106" i="13"/>
  <c r="O106" i="13" s="1"/>
  <c r="Q106" i="13" s="1"/>
  <c r="V105" i="13"/>
  <c r="U105" i="13" s="1"/>
  <c r="P105" i="13"/>
  <c r="O105" i="13" s="1"/>
  <c r="Q105" i="13" s="1"/>
  <c r="V104" i="13"/>
  <c r="U104" i="13" s="1"/>
  <c r="P104" i="13"/>
  <c r="V103" i="13"/>
  <c r="U103" i="13" s="1"/>
  <c r="P103" i="13"/>
  <c r="O103" i="13" s="1"/>
  <c r="Q103" i="13" s="1"/>
  <c r="V102" i="13"/>
  <c r="U102" i="13" s="1"/>
  <c r="P102" i="13"/>
  <c r="O102" i="13" s="1"/>
  <c r="Q102" i="13" s="1"/>
  <c r="V101" i="13"/>
  <c r="U101" i="13" s="1"/>
  <c r="P101" i="13"/>
  <c r="O101" i="13" s="1"/>
  <c r="Q101" i="13" s="1"/>
  <c r="V100" i="13"/>
  <c r="U100" i="13" s="1"/>
  <c r="P100" i="13"/>
  <c r="O100" i="13" s="1"/>
  <c r="Q100" i="13" s="1"/>
  <c r="V99" i="13"/>
  <c r="U99" i="13" s="1"/>
  <c r="P99" i="13"/>
  <c r="O99" i="13" s="1"/>
  <c r="Q99" i="13" s="1"/>
  <c r="V98" i="13"/>
  <c r="U98" i="13" s="1"/>
  <c r="P98" i="13"/>
  <c r="O98" i="13" s="1"/>
  <c r="Q98" i="13" s="1"/>
  <c r="V97" i="13"/>
  <c r="U97" i="13" s="1"/>
  <c r="P97" i="13"/>
  <c r="O97" i="13" s="1"/>
  <c r="Q97" i="13" s="1"/>
  <c r="V96" i="13"/>
  <c r="U96" i="13" s="1"/>
  <c r="P96" i="13"/>
  <c r="O96" i="13" s="1"/>
  <c r="Q96" i="13" s="1"/>
  <c r="V95" i="13"/>
  <c r="U95" i="13" s="1"/>
  <c r="P95" i="13"/>
  <c r="O95" i="13" s="1"/>
  <c r="Q95" i="13" s="1"/>
  <c r="V94" i="13"/>
  <c r="U94" i="13" s="1"/>
  <c r="P94" i="13"/>
  <c r="O94" i="13" s="1"/>
  <c r="Q94" i="13" s="1"/>
  <c r="V93" i="13"/>
  <c r="U93" i="13" s="1"/>
  <c r="P93" i="13"/>
  <c r="O93" i="13" s="1"/>
  <c r="Q93" i="13" s="1"/>
  <c r="V92" i="13"/>
  <c r="U92" i="13" s="1"/>
  <c r="P92" i="13"/>
  <c r="O92" i="13" s="1"/>
  <c r="Q92" i="13" s="1"/>
  <c r="V91" i="13"/>
  <c r="U91" i="13" s="1"/>
  <c r="P91" i="13"/>
  <c r="O91" i="13" s="1"/>
  <c r="Q91" i="13" s="1"/>
  <c r="V90" i="13"/>
  <c r="U90" i="13" s="1"/>
  <c r="P90" i="13"/>
  <c r="O90" i="13" s="1"/>
  <c r="Q90" i="13" s="1"/>
  <c r="V89" i="13"/>
  <c r="U89" i="13" s="1"/>
  <c r="P89" i="13"/>
  <c r="O89" i="13" s="1"/>
  <c r="Q89" i="13" s="1"/>
  <c r="V88" i="13"/>
  <c r="U88" i="13" s="1"/>
  <c r="P88" i="13"/>
  <c r="O88" i="13" s="1"/>
  <c r="Q88" i="13" s="1"/>
  <c r="V87" i="13"/>
  <c r="U87" i="13" s="1"/>
  <c r="P87" i="13"/>
  <c r="O87" i="13" s="1"/>
  <c r="Q87" i="13" s="1"/>
  <c r="V86" i="13"/>
  <c r="U86" i="13" s="1"/>
  <c r="P86" i="13"/>
  <c r="O86" i="13" s="1"/>
  <c r="Q86" i="13" s="1"/>
  <c r="V85" i="13"/>
  <c r="U85" i="13" s="1"/>
  <c r="P85" i="13"/>
  <c r="O85" i="13" s="1"/>
  <c r="Q85" i="13" s="1"/>
  <c r="V84" i="13"/>
  <c r="U84" i="13" s="1"/>
  <c r="P84" i="13"/>
  <c r="O84" i="13" s="1"/>
  <c r="Q84" i="13" s="1"/>
  <c r="V83" i="13"/>
  <c r="U83" i="13" s="1"/>
  <c r="P83" i="13"/>
  <c r="O83" i="13" s="1"/>
  <c r="Q83" i="13" s="1"/>
  <c r="V82" i="13"/>
  <c r="U82" i="13" s="1"/>
  <c r="P82" i="13"/>
  <c r="O82" i="13" s="1"/>
  <c r="Q82" i="13" s="1"/>
  <c r="V81" i="13"/>
  <c r="U81" i="13" s="1"/>
  <c r="P81" i="13"/>
  <c r="O81" i="13" s="1"/>
  <c r="Q81" i="13" s="1"/>
  <c r="V80" i="13"/>
  <c r="U80" i="13" s="1"/>
  <c r="P80" i="13"/>
  <c r="O80" i="13" s="1"/>
  <c r="Q80" i="13" s="1"/>
  <c r="V79" i="13"/>
  <c r="U79" i="13" s="1"/>
  <c r="P79" i="13"/>
  <c r="V78" i="13"/>
  <c r="U78" i="13" s="1"/>
  <c r="P78" i="13"/>
  <c r="O78" i="13" s="1"/>
  <c r="Q78" i="13" s="1"/>
  <c r="V77" i="13"/>
  <c r="U77" i="13" s="1"/>
  <c r="P77" i="13"/>
  <c r="O77" i="13" s="1"/>
  <c r="Q77" i="13" s="1"/>
  <c r="V76" i="13"/>
  <c r="U76" i="13" s="1"/>
  <c r="P76" i="13"/>
  <c r="O76" i="13" s="1"/>
  <c r="Q76" i="13" s="1"/>
  <c r="V75" i="13"/>
  <c r="U75" i="13" s="1"/>
  <c r="P75" i="13"/>
  <c r="O75" i="13" s="1"/>
  <c r="Q75" i="13" s="1"/>
  <c r="V74" i="13"/>
  <c r="U74" i="13" s="1"/>
  <c r="P74" i="13"/>
  <c r="O74" i="13" s="1"/>
  <c r="Q74" i="13" s="1"/>
  <c r="V73" i="13"/>
  <c r="U73" i="13" s="1"/>
  <c r="P73" i="13"/>
  <c r="O73" i="13" s="1"/>
  <c r="Q73" i="13" s="1"/>
  <c r="V72" i="13"/>
  <c r="U72" i="13" s="1"/>
  <c r="P72" i="13"/>
  <c r="O72" i="13" s="1"/>
  <c r="Q72" i="13" s="1"/>
  <c r="V71" i="13"/>
  <c r="U71" i="13" s="1"/>
  <c r="P71" i="13"/>
  <c r="O71" i="13" s="1"/>
  <c r="Q71" i="13" s="1"/>
  <c r="V70" i="13"/>
  <c r="U70" i="13" s="1"/>
  <c r="P70" i="13"/>
  <c r="O70" i="13" s="1"/>
  <c r="Q70" i="13" s="1"/>
  <c r="V69" i="13"/>
  <c r="U69" i="13" s="1"/>
  <c r="P69" i="13"/>
  <c r="O69" i="13" s="1"/>
  <c r="Q69" i="13" s="1"/>
  <c r="V68" i="13"/>
  <c r="U68" i="13" s="1"/>
  <c r="P68" i="13"/>
  <c r="O68" i="13" s="1"/>
  <c r="Q68" i="13" s="1"/>
  <c r="V67" i="13"/>
  <c r="U67" i="13" s="1"/>
  <c r="P67" i="13"/>
  <c r="O67" i="13" s="1"/>
  <c r="Q67" i="13" s="1"/>
  <c r="V66" i="13"/>
  <c r="U66" i="13" s="1"/>
  <c r="P66" i="13"/>
  <c r="O66" i="13" s="1"/>
  <c r="Q66" i="13" s="1"/>
  <c r="V65" i="13"/>
  <c r="U65" i="13" s="1"/>
  <c r="P65" i="13"/>
  <c r="O65" i="13" s="1"/>
  <c r="Q65" i="13" s="1"/>
  <c r="V64" i="13"/>
  <c r="U64" i="13" s="1"/>
  <c r="P64" i="13"/>
  <c r="O64" i="13" s="1"/>
  <c r="Q64" i="13" s="1"/>
  <c r="V63" i="13"/>
  <c r="U63" i="13" s="1"/>
  <c r="P63" i="13"/>
  <c r="O63" i="13" s="1"/>
  <c r="Q63" i="13" s="1"/>
  <c r="V62" i="13"/>
  <c r="U62" i="13" s="1"/>
  <c r="P62" i="13"/>
  <c r="O62" i="13" s="1"/>
  <c r="Q62" i="13" s="1"/>
  <c r="V61" i="13"/>
  <c r="U61" i="13" s="1"/>
  <c r="P61" i="13"/>
  <c r="O61" i="13" s="1"/>
  <c r="Q61" i="13" s="1"/>
  <c r="V60" i="13"/>
  <c r="U60" i="13" s="1"/>
  <c r="P60" i="13"/>
  <c r="O60" i="13" s="1"/>
  <c r="Q60" i="13" s="1"/>
  <c r="V59" i="13"/>
  <c r="U59" i="13" s="1"/>
  <c r="P59" i="13"/>
  <c r="O59" i="13" s="1"/>
  <c r="Q59" i="13" s="1"/>
  <c r="V58" i="13"/>
  <c r="U58" i="13" s="1"/>
  <c r="P58" i="13"/>
  <c r="O58" i="13" s="1"/>
  <c r="Q58" i="13" s="1"/>
  <c r="V57" i="13"/>
  <c r="U57" i="13" s="1"/>
  <c r="P57" i="13"/>
  <c r="O57" i="13" s="1"/>
  <c r="Q57" i="13" s="1"/>
  <c r="V56" i="13"/>
  <c r="U56" i="13" s="1"/>
  <c r="P56" i="13"/>
  <c r="O56" i="13" s="1"/>
  <c r="Q56" i="13" s="1"/>
  <c r="V55" i="13"/>
  <c r="U55" i="13" s="1"/>
  <c r="P55" i="13"/>
  <c r="O55" i="13" s="1"/>
  <c r="Q55" i="13" s="1"/>
  <c r="V54" i="13"/>
  <c r="U54" i="13" s="1"/>
  <c r="P54" i="13"/>
  <c r="O54" i="13" s="1"/>
  <c r="Q54" i="13" s="1"/>
  <c r="V53" i="13"/>
  <c r="U53" i="13" s="1"/>
  <c r="P53" i="13"/>
  <c r="O53" i="13" s="1"/>
  <c r="Q53" i="13" s="1"/>
  <c r="V52" i="13"/>
  <c r="U52" i="13" s="1"/>
  <c r="P52" i="13"/>
  <c r="O52" i="13" s="1"/>
  <c r="Q52" i="13" s="1"/>
  <c r="V51" i="13"/>
  <c r="U51" i="13" s="1"/>
  <c r="P51" i="13"/>
  <c r="O51" i="13" s="1"/>
  <c r="Q51" i="13" s="1"/>
  <c r="V50" i="13"/>
  <c r="U50" i="13" s="1"/>
  <c r="P50" i="13"/>
  <c r="O50" i="13" s="1"/>
  <c r="Q50" i="13" s="1"/>
  <c r="V49" i="13"/>
  <c r="U49" i="13" s="1"/>
  <c r="P49" i="13"/>
  <c r="O49" i="13" s="1"/>
  <c r="Q49" i="13" s="1"/>
  <c r="V48" i="13"/>
  <c r="U48" i="13" s="1"/>
  <c r="P48" i="13"/>
  <c r="O48" i="13" s="1"/>
  <c r="Q48" i="13" s="1"/>
  <c r="V47" i="13"/>
  <c r="U47" i="13" s="1"/>
  <c r="P47" i="13"/>
  <c r="V46" i="13"/>
  <c r="U46" i="13" s="1"/>
  <c r="P46" i="13"/>
  <c r="O46" i="13" s="1"/>
  <c r="Q46" i="13" s="1"/>
  <c r="V45" i="13"/>
  <c r="U45" i="13" s="1"/>
  <c r="P45" i="13"/>
  <c r="V44" i="13"/>
  <c r="U44" i="13" s="1"/>
  <c r="P44" i="13"/>
  <c r="O44" i="13" s="1"/>
  <c r="Q44" i="13" s="1"/>
  <c r="V43" i="13"/>
  <c r="U43" i="13" s="1"/>
  <c r="P43" i="13"/>
  <c r="O43" i="13" s="1"/>
  <c r="Q43" i="13" s="1"/>
  <c r="V42" i="13"/>
  <c r="U42" i="13" s="1"/>
  <c r="P42" i="13"/>
  <c r="O42" i="13" s="1"/>
  <c r="Q42" i="13" s="1"/>
  <c r="V41" i="13"/>
  <c r="U41" i="13" s="1"/>
  <c r="P41" i="13"/>
  <c r="O41" i="13" s="1"/>
  <c r="Q41" i="13" s="1"/>
  <c r="V40" i="13"/>
  <c r="U40" i="13" s="1"/>
  <c r="P40" i="13"/>
  <c r="O40" i="13" s="1"/>
  <c r="Q40" i="13" s="1"/>
  <c r="V39" i="13"/>
  <c r="U39" i="13" s="1"/>
  <c r="P39" i="13"/>
  <c r="O39" i="13" s="1"/>
  <c r="Q39" i="13" s="1"/>
  <c r="V38" i="13"/>
  <c r="U38" i="13" s="1"/>
  <c r="P38" i="13"/>
  <c r="O38" i="13" s="1"/>
  <c r="Q38" i="13" s="1"/>
  <c r="V37" i="13"/>
  <c r="U37" i="13" s="1"/>
  <c r="P37" i="13"/>
  <c r="O37" i="13" s="1"/>
  <c r="Q37" i="13" s="1"/>
  <c r="V36" i="13"/>
  <c r="U36" i="13" s="1"/>
  <c r="P36" i="13"/>
  <c r="O36" i="13" s="1"/>
  <c r="Q36" i="13" s="1"/>
  <c r="H36" i="13"/>
  <c r="V35" i="13"/>
  <c r="U35" i="13" s="1"/>
  <c r="P35" i="13"/>
  <c r="O35" i="13" s="1"/>
  <c r="Q35" i="13" s="1"/>
  <c r="H35" i="13"/>
  <c r="V34" i="13"/>
  <c r="U34" i="13" s="1"/>
  <c r="P34" i="13"/>
  <c r="O34" i="13" s="1"/>
  <c r="Q34" i="13" s="1"/>
  <c r="V33" i="13"/>
  <c r="U33" i="13" s="1"/>
  <c r="P33" i="13"/>
  <c r="O33" i="13" s="1"/>
  <c r="Q33" i="13" s="1"/>
  <c r="V32" i="13"/>
  <c r="U32" i="13" s="1"/>
  <c r="P32" i="13"/>
  <c r="O32" i="13" s="1"/>
  <c r="Q32" i="13" s="1"/>
  <c r="V31" i="13"/>
  <c r="U31" i="13" s="1"/>
  <c r="P31" i="13"/>
  <c r="O31" i="13" s="1"/>
  <c r="Q31" i="13" s="1"/>
  <c r="V30" i="13"/>
  <c r="U30" i="13" s="1"/>
  <c r="P30" i="13"/>
  <c r="O30" i="13" s="1"/>
  <c r="Q30" i="13" s="1"/>
  <c r="U29" i="13"/>
  <c r="P29" i="13"/>
  <c r="O29" i="13" s="1"/>
  <c r="Q29" i="13" s="1"/>
  <c r="I28" i="13"/>
  <c r="N27" i="13"/>
  <c r="B27" i="13"/>
  <c r="C27" i="13" s="1"/>
  <c r="D27" i="13" s="1"/>
  <c r="E27" i="13" s="1"/>
  <c r="F27" i="13" s="1"/>
  <c r="G27" i="13" s="1"/>
  <c r="H27" i="13" s="1"/>
  <c r="V26" i="13"/>
  <c r="U26" i="13" s="1"/>
  <c r="P26" i="13"/>
  <c r="O26" i="13" s="1"/>
  <c r="Q26" i="13" s="1"/>
  <c r="H26" i="13"/>
  <c r="I26" i="13" s="1"/>
  <c r="V25" i="13"/>
  <c r="U25" i="13" s="1"/>
  <c r="P25" i="13"/>
  <c r="O25" i="13" s="1"/>
  <c r="Q25" i="13" s="1"/>
  <c r="I25" i="13"/>
  <c r="V24" i="13"/>
  <c r="U24" i="13" s="1"/>
  <c r="P24" i="13"/>
  <c r="O24" i="13" s="1"/>
  <c r="Q24" i="13" s="1"/>
  <c r="V23" i="13"/>
  <c r="U23" i="13" s="1"/>
  <c r="P23" i="13"/>
  <c r="O23" i="13" s="1"/>
  <c r="Q23" i="13" s="1"/>
  <c r="U22" i="13"/>
  <c r="P22" i="13"/>
  <c r="N20" i="13"/>
  <c r="H20" i="13"/>
  <c r="G20" i="13"/>
  <c r="F20" i="13"/>
  <c r="E20" i="13"/>
  <c r="D20" i="13"/>
  <c r="C20" i="13"/>
  <c r="B20" i="13"/>
  <c r="U19" i="13"/>
  <c r="P19" i="13"/>
  <c r="I19" i="13"/>
  <c r="U18" i="13"/>
  <c r="P18" i="13"/>
  <c r="O18" i="13" s="1"/>
  <c r="Q18" i="13" s="1"/>
  <c r="B18" i="13"/>
  <c r="C18" i="13" s="1"/>
  <c r="D18" i="13" s="1"/>
  <c r="E18" i="13" s="1"/>
  <c r="F18" i="13" s="1"/>
  <c r="G18" i="13" s="1"/>
  <c r="H18" i="13" s="1"/>
  <c r="U17" i="13"/>
  <c r="P17" i="13"/>
  <c r="O17" i="13" s="1"/>
  <c r="Q17" i="13" s="1"/>
  <c r="N15" i="13"/>
  <c r="V14" i="13"/>
  <c r="U14" i="13" s="1"/>
  <c r="P14" i="13"/>
  <c r="O14" i="13" s="1"/>
  <c r="Q14" i="13" s="1"/>
  <c r="V13" i="13"/>
  <c r="U13" i="13" s="1"/>
  <c r="P13" i="13"/>
  <c r="O13" i="13" s="1"/>
  <c r="Q13" i="13" s="1"/>
  <c r="V12" i="13"/>
  <c r="U12" i="13" s="1"/>
  <c r="P12" i="13"/>
  <c r="O12" i="13" s="1"/>
  <c r="Q12" i="13" s="1"/>
  <c r="I12" i="13"/>
  <c r="V11" i="13"/>
  <c r="U11" i="13" s="1"/>
  <c r="P11" i="13"/>
  <c r="O11" i="13" s="1"/>
  <c r="Q11" i="13" s="1"/>
  <c r="B11" i="13"/>
  <c r="C11" i="13" s="1"/>
  <c r="D11" i="13" s="1"/>
  <c r="E11" i="13" s="1"/>
  <c r="F11" i="13" s="1"/>
  <c r="G11" i="13" s="1"/>
  <c r="H11" i="13" s="1"/>
  <c r="U10" i="13"/>
  <c r="P10" i="13"/>
  <c r="O10" i="13" s="1"/>
  <c r="Q10" i="13" s="1"/>
  <c r="U9" i="13"/>
  <c r="P9" i="13"/>
  <c r="I9" i="13"/>
  <c r="D8" i="13"/>
  <c r="D9" i="13" s="1"/>
  <c r="C9" i="13" s="1"/>
  <c r="N7" i="13"/>
  <c r="V6" i="13"/>
  <c r="U6" i="13" s="1"/>
  <c r="P6" i="13"/>
  <c r="O6" i="13" s="1"/>
  <c r="Q6" i="13" s="1"/>
  <c r="V5" i="13"/>
  <c r="U5" i="13" s="1"/>
  <c r="P5" i="13"/>
  <c r="O5" i="13" s="1"/>
  <c r="Q5" i="13" s="1"/>
  <c r="V4" i="13"/>
  <c r="U4" i="13" s="1"/>
  <c r="P4" i="13"/>
  <c r="O4" i="13" s="1"/>
  <c r="Q4" i="13" s="1"/>
  <c r="E4" i="13"/>
  <c r="V3" i="13"/>
  <c r="U3" i="13" s="1"/>
  <c r="P3" i="13"/>
  <c r="E3" i="13"/>
  <c r="D5" i="13" s="1"/>
  <c r="D6" i="13" s="1"/>
  <c r="C7" i="13" s="1"/>
  <c r="U2" i="13"/>
  <c r="T2" i="13" s="1"/>
  <c r="O2" i="13"/>
  <c r="E2" i="13"/>
  <c r="I35" i="13" l="1"/>
  <c r="T73" i="13"/>
  <c r="T110" i="13"/>
  <c r="T95" i="13"/>
  <c r="T17" i="13"/>
  <c r="T41" i="13"/>
  <c r="T48" i="13"/>
  <c r="T38" i="13"/>
  <c r="T56" i="13"/>
  <c r="T46" i="13"/>
  <c r="T84" i="13"/>
  <c r="T13" i="13"/>
  <c r="T36" i="13"/>
  <c r="T23" i="13"/>
  <c r="T30" i="13"/>
  <c r="T47" i="13"/>
  <c r="T50" i="13"/>
  <c r="T77" i="13"/>
  <c r="T103" i="13"/>
  <c r="T44" i="13"/>
  <c r="T101" i="13"/>
  <c r="T108" i="13"/>
  <c r="T24" i="13"/>
  <c r="I20" i="13"/>
  <c r="T32" i="13"/>
  <c r="T42" i="13"/>
  <c r="T53" i="13"/>
  <c r="T68" i="13"/>
  <c r="T71" i="13"/>
  <c r="T80" i="13"/>
  <c r="T76" i="13"/>
  <c r="T78" i="13"/>
  <c r="T96" i="13"/>
  <c r="T43" i="13"/>
  <c r="T69" i="13"/>
  <c r="T74" i="13"/>
  <c r="T104" i="13"/>
  <c r="T61" i="13"/>
  <c r="T67" i="13"/>
  <c r="T70" i="13"/>
  <c r="T79" i="13"/>
  <c r="T92" i="13"/>
  <c r="T99" i="13"/>
  <c r="T39" i="13"/>
  <c r="T64" i="13"/>
  <c r="O47" i="13"/>
  <c r="Q47" i="13" s="1"/>
  <c r="T75" i="13"/>
  <c r="T100" i="13"/>
  <c r="T88" i="13"/>
  <c r="O45" i="13"/>
  <c r="Q45" i="13" s="1"/>
  <c r="T45" i="13"/>
  <c r="T25" i="13"/>
  <c r="T4" i="13"/>
  <c r="T59" i="13"/>
  <c r="T62" i="13"/>
  <c r="O79" i="13"/>
  <c r="Q79" i="13" s="1"/>
  <c r="T83" i="13"/>
  <c r="T93" i="13"/>
  <c r="T91" i="13"/>
  <c r="O104" i="13"/>
  <c r="Q104" i="13" s="1"/>
  <c r="O22" i="13"/>
  <c r="Q22" i="13" s="1"/>
  <c r="T22" i="13"/>
  <c r="T51" i="13"/>
  <c r="T87" i="13"/>
  <c r="T111" i="13"/>
  <c r="T12" i="13"/>
  <c r="T14" i="13"/>
  <c r="T35" i="13"/>
  <c r="T37" i="13"/>
  <c r="T49" i="13"/>
  <c r="T54" i="13"/>
  <c r="T85" i="13"/>
  <c r="T106" i="13"/>
  <c r="P7" i="13"/>
  <c r="T33" i="13"/>
  <c r="T57" i="13"/>
  <c r="T60" i="13"/>
  <c r="T65" i="13"/>
  <c r="T98" i="13"/>
  <c r="T102" i="13"/>
  <c r="T3" i="13"/>
  <c r="T5" i="13"/>
  <c r="T18" i="13"/>
  <c r="T31" i="13"/>
  <c r="T52" i="13"/>
  <c r="T63" i="13"/>
  <c r="T90" i="13"/>
  <c r="T94" i="13"/>
  <c r="P15" i="13"/>
  <c r="T11" i="13"/>
  <c r="T26" i="13"/>
  <c r="T29" i="13"/>
  <c r="T34" i="13"/>
  <c r="T55" i="13"/>
  <c r="T72" i="13"/>
  <c r="T82" i="13"/>
  <c r="T86" i="13"/>
  <c r="T109" i="13"/>
  <c r="T112" i="13"/>
  <c r="T19" i="13"/>
  <c r="T40" i="13"/>
  <c r="T58" i="13"/>
  <c r="T66" i="13"/>
  <c r="C29" i="13"/>
  <c r="G13" i="13"/>
  <c r="H10" i="13"/>
  <c r="E29" i="13"/>
  <c r="G21" i="13"/>
  <c r="D29" i="13"/>
  <c r="F21" i="13"/>
  <c r="F13" i="13"/>
  <c r="B29" i="13"/>
  <c r="E13" i="13"/>
  <c r="B13" i="13"/>
  <c r="E21" i="13"/>
  <c r="D21" i="13"/>
  <c r="D13" i="13"/>
  <c r="C21" i="13"/>
  <c r="C13" i="13"/>
  <c r="B21" i="13"/>
  <c r="G10" i="13"/>
  <c r="G29" i="13"/>
  <c r="F10" i="13"/>
  <c r="F29" i="13"/>
  <c r="U7" i="13"/>
  <c r="T10" i="13"/>
  <c r="U15" i="13"/>
  <c r="P20" i="13"/>
  <c r="P27" i="13"/>
  <c r="O3" i="13"/>
  <c r="Q3" i="13" s="1"/>
  <c r="O19" i="13"/>
  <c r="Q19" i="13" s="1"/>
  <c r="O9" i="13"/>
  <c r="U20" i="13"/>
  <c r="U27" i="13" s="1"/>
  <c r="T81" i="13"/>
  <c r="T89" i="13"/>
  <c r="T97" i="13"/>
  <c r="T105" i="13"/>
  <c r="Q2" i="13"/>
  <c r="T6" i="13"/>
  <c r="T9" i="13"/>
  <c r="T107" i="13"/>
  <c r="I20" i="9"/>
  <c r="C20" i="9"/>
  <c r="D20" i="9"/>
  <c r="E20" i="9"/>
  <c r="F20" i="9"/>
  <c r="G20" i="9"/>
  <c r="H20" i="9"/>
  <c r="B20" i="9"/>
  <c r="I19" i="9"/>
  <c r="B18" i="9"/>
  <c r="C18" i="9" s="1"/>
  <c r="D18" i="9" s="1"/>
  <c r="E18" i="9" s="1"/>
  <c r="F18" i="9" s="1"/>
  <c r="G18" i="9" s="1"/>
  <c r="H18" i="9" s="1"/>
  <c r="V34" i="9"/>
  <c r="V35" i="9"/>
  <c r="V36" i="9"/>
  <c r="U36" i="9" s="1"/>
  <c r="V37" i="9"/>
  <c r="V38" i="9"/>
  <c r="V39" i="9"/>
  <c r="U39" i="9" s="1"/>
  <c r="T39" i="9" s="1"/>
  <c r="V40" i="9"/>
  <c r="U40" i="9" s="1"/>
  <c r="V41" i="9"/>
  <c r="V42" i="9"/>
  <c r="V43" i="9"/>
  <c r="V44" i="9"/>
  <c r="U44" i="9" s="1"/>
  <c r="V45" i="9"/>
  <c r="V46" i="9"/>
  <c r="V47" i="9"/>
  <c r="U47" i="9" s="1"/>
  <c r="T47" i="9" s="1"/>
  <c r="V48" i="9"/>
  <c r="U48" i="9" s="1"/>
  <c r="V49" i="9"/>
  <c r="V50" i="9"/>
  <c r="V51" i="9"/>
  <c r="V52" i="9"/>
  <c r="U52" i="9" s="1"/>
  <c r="V53" i="9"/>
  <c r="V54" i="9"/>
  <c r="V55" i="9"/>
  <c r="U55" i="9" s="1"/>
  <c r="T55" i="9" s="1"/>
  <c r="V56" i="9"/>
  <c r="U56" i="9" s="1"/>
  <c r="V57" i="9"/>
  <c r="V58" i="9"/>
  <c r="V59" i="9"/>
  <c r="V60" i="9"/>
  <c r="U60" i="9" s="1"/>
  <c r="V61" i="9"/>
  <c r="V62" i="9"/>
  <c r="V63" i="9"/>
  <c r="V64" i="9"/>
  <c r="U64" i="9" s="1"/>
  <c r="V65" i="9"/>
  <c r="V66" i="9"/>
  <c r="V67" i="9"/>
  <c r="V68" i="9"/>
  <c r="U68" i="9" s="1"/>
  <c r="V69" i="9"/>
  <c r="V70" i="9"/>
  <c r="V71" i="9"/>
  <c r="U71" i="9" s="1"/>
  <c r="T71" i="9" s="1"/>
  <c r="V72" i="9"/>
  <c r="U72" i="9" s="1"/>
  <c r="V73" i="9"/>
  <c r="V74" i="9"/>
  <c r="V75" i="9"/>
  <c r="V76" i="9"/>
  <c r="U76" i="9" s="1"/>
  <c r="V77" i="9"/>
  <c r="V78" i="9"/>
  <c r="V79" i="9"/>
  <c r="U79" i="9" s="1"/>
  <c r="T79" i="9" s="1"/>
  <c r="V80" i="9"/>
  <c r="U80" i="9" s="1"/>
  <c r="V81" i="9"/>
  <c r="V82" i="9"/>
  <c r="V83" i="9"/>
  <c r="V84" i="9"/>
  <c r="U84" i="9" s="1"/>
  <c r="V85" i="9"/>
  <c r="V86" i="9"/>
  <c r="V87" i="9"/>
  <c r="U87" i="9" s="1"/>
  <c r="T87" i="9" s="1"/>
  <c r="V88" i="9"/>
  <c r="U88" i="9" s="1"/>
  <c r="V89" i="9"/>
  <c r="V90" i="9"/>
  <c r="V91" i="9"/>
  <c r="V92" i="9"/>
  <c r="U92" i="9" s="1"/>
  <c r="V93" i="9"/>
  <c r="V94" i="9"/>
  <c r="V95" i="9"/>
  <c r="V96" i="9"/>
  <c r="U96" i="9" s="1"/>
  <c r="V97" i="9"/>
  <c r="V98" i="9"/>
  <c r="V99" i="9"/>
  <c r="V100" i="9"/>
  <c r="U100" i="9" s="1"/>
  <c r="V101" i="9"/>
  <c r="V102" i="9"/>
  <c r="V103" i="9"/>
  <c r="U103" i="9" s="1"/>
  <c r="T103" i="9" s="1"/>
  <c r="V104" i="9"/>
  <c r="U104" i="9" s="1"/>
  <c r="V105" i="9"/>
  <c r="V106" i="9"/>
  <c r="V107" i="9"/>
  <c r="V108" i="9"/>
  <c r="U108" i="9" s="1"/>
  <c r="V109" i="9"/>
  <c r="V110" i="9"/>
  <c r="V111" i="9"/>
  <c r="U111" i="9" s="1"/>
  <c r="T111" i="9" s="1"/>
  <c r="V112" i="9"/>
  <c r="U112" i="9" s="1"/>
  <c r="U34" i="9"/>
  <c r="U35" i="9"/>
  <c r="U37" i="9"/>
  <c r="U38" i="9"/>
  <c r="T38" i="9" s="1"/>
  <c r="U41" i="9"/>
  <c r="U42" i="9"/>
  <c r="T42" i="9" s="1"/>
  <c r="U43" i="9"/>
  <c r="U45" i="9"/>
  <c r="U46" i="9"/>
  <c r="U49" i="9"/>
  <c r="U50" i="9"/>
  <c r="U51" i="9"/>
  <c r="U53" i="9"/>
  <c r="T53" i="9" s="1"/>
  <c r="U54" i="9"/>
  <c r="U57" i="9"/>
  <c r="U58" i="9"/>
  <c r="U59" i="9"/>
  <c r="U61" i="9"/>
  <c r="U62" i="9"/>
  <c r="U63" i="9"/>
  <c r="T63" i="9" s="1"/>
  <c r="U65" i="9"/>
  <c r="U66" i="9"/>
  <c r="U67" i="9"/>
  <c r="U69" i="9"/>
  <c r="U70" i="9"/>
  <c r="U73" i="9"/>
  <c r="U74" i="9"/>
  <c r="T74" i="9" s="1"/>
  <c r="U75" i="9"/>
  <c r="U77" i="9"/>
  <c r="U78" i="9"/>
  <c r="U81" i="9"/>
  <c r="U82" i="9"/>
  <c r="U83" i="9"/>
  <c r="U85" i="9"/>
  <c r="T85" i="9" s="1"/>
  <c r="U86" i="9"/>
  <c r="U89" i="9"/>
  <c r="U90" i="9"/>
  <c r="U91" i="9"/>
  <c r="U93" i="9"/>
  <c r="U94" i="9"/>
  <c r="U95" i="9"/>
  <c r="T95" i="9" s="1"/>
  <c r="U97" i="9"/>
  <c r="U98" i="9"/>
  <c r="U99" i="9"/>
  <c r="U101" i="9"/>
  <c r="U102" i="9"/>
  <c r="T102" i="9" s="1"/>
  <c r="U105" i="9"/>
  <c r="U106" i="9"/>
  <c r="T106" i="9" s="1"/>
  <c r="U107" i="9"/>
  <c r="U109" i="9"/>
  <c r="U110" i="9"/>
  <c r="T34" i="9"/>
  <c r="T45" i="9"/>
  <c r="T61" i="9"/>
  <c r="Q58" i="9"/>
  <c r="P34" i="9"/>
  <c r="O34" i="9" s="1"/>
  <c r="Q34" i="9" s="1"/>
  <c r="P35" i="9"/>
  <c r="P36" i="9"/>
  <c r="P37" i="9"/>
  <c r="P38" i="9"/>
  <c r="O38" i="9" s="1"/>
  <c r="Q38" i="9" s="1"/>
  <c r="P39" i="9"/>
  <c r="P40" i="9"/>
  <c r="P41" i="9"/>
  <c r="P42" i="9"/>
  <c r="O42" i="9" s="1"/>
  <c r="Q42" i="9" s="1"/>
  <c r="P43" i="9"/>
  <c r="P44" i="9"/>
  <c r="P45" i="9"/>
  <c r="P46" i="9"/>
  <c r="O46" i="9" s="1"/>
  <c r="Q46" i="9" s="1"/>
  <c r="P47" i="9"/>
  <c r="P48" i="9"/>
  <c r="P49" i="9"/>
  <c r="P50" i="9"/>
  <c r="O50" i="9" s="1"/>
  <c r="Q50" i="9" s="1"/>
  <c r="P51" i="9"/>
  <c r="P52" i="9"/>
  <c r="P53" i="9"/>
  <c r="P54" i="9"/>
  <c r="O54" i="9" s="1"/>
  <c r="Q54" i="9" s="1"/>
  <c r="P55" i="9"/>
  <c r="P56" i="9"/>
  <c r="P57" i="9"/>
  <c r="P58" i="9"/>
  <c r="O58" i="9" s="1"/>
  <c r="P59" i="9"/>
  <c r="P60" i="9"/>
  <c r="P61" i="9"/>
  <c r="P62" i="9"/>
  <c r="O62" i="9" s="1"/>
  <c r="Q62" i="9" s="1"/>
  <c r="P63" i="9"/>
  <c r="P64" i="9"/>
  <c r="P65" i="9"/>
  <c r="P66" i="9"/>
  <c r="O66" i="9" s="1"/>
  <c r="Q66" i="9" s="1"/>
  <c r="P67" i="9"/>
  <c r="P68" i="9"/>
  <c r="P69" i="9"/>
  <c r="P70" i="9"/>
  <c r="O70" i="9" s="1"/>
  <c r="Q70" i="9" s="1"/>
  <c r="P71" i="9"/>
  <c r="P72" i="9"/>
  <c r="P73" i="9"/>
  <c r="P74" i="9"/>
  <c r="O74" i="9" s="1"/>
  <c r="Q74" i="9" s="1"/>
  <c r="P75" i="9"/>
  <c r="P76" i="9"/>
  <c r="P77" i="9"/>
  <c r="T77" i="9" s="1"/>
  <c r="P78" i="9"/>
  <c r="O78" i="9" s="1"/>
  <c r="Q78" i="9" s="1"/>
  <c r="P79" i="9"/>
  <c r="P80" i="9"/>
  <c r="P81" i="9"/>
  <c r="P82" i="9"/>
  <c r="O82" i="9" s="1"/>
  <c r="Q82" i="9" s="1"/>
  <c r="P83" i="9"/>
  <c r="P84" i="9"/>
  <c r="P85" i="9"/>
  <c r="P86" i="9"/>
  <c r="O86" i="9" s="1"/>
  <c r="Q86" i="9" s="1"/>
  <c r="P87" i="9"/>
  <c r="P88" i="9"/>
  <c r="P89" i="9"/>
  <c r="P90" i="9"/>
  <c r="O90" i="9" s="1"/>
  <c r="Q90" i="9" s="1"/>
  <c r="P91" i="9"/>
  <c r="P92" i="9"/>
  <c r="P93" i="9"/>
  <c r="T93" i="9" s="1"/>
  <c r="P94" i="9"/>
  <c r="O94" i="9" s="1"/>
  <c r="Q94" i="9" s="1"/>
  <c r="P95" i="9"/>
  <c r="P96" i="9"/>
  <c r="P97" i="9"/>
  <c r="P98" i="9"/>
  <c r="O98" i="9" s="1"/>
  <c r="Q98" i="9" s="1"/>
  <c r="P99" i="9"/>
  <c r="P100" i="9"/>
  <c r="P101" i="9"/>
  <c r="P102" i="9"/>
  <c r="O102" i="9" s="1"/>
  <c r="Q102" i="9" s="1"/>
  <c r="P103" i="9"/>
  <c r="P104" i="9"/>
  <c r="P105" i="9"/>
  <c r="P106" i="9"/>
  <c r="O106" i="9" s="1"/>
  <c r="Q106" i="9" s="1"/>
  <c r="P107" i="9"/>
  <c r="P108" i="9"/>
  <c r="P109" i="9"/>
  <c r="T109" i="9" s="1"/>
  <c r="P110" i="9"/>
  <c r="O110" i="9" s="1"/>
  <c r="Q110" i="9" s="1"/>
  <c r="P111" i="9"/>
  <c r="P112" i="9"/>
  <c r="O35" i="9"/>
  <c r="Q35" i="9" s="1"/>
  <c r="O36" i="9"/>
  <c r="Q36" i="9" s="1"/>
  <c r="O37" i="9"/>
  <c r="Q37" i="9" s="1"/>
  <c r="O39" i="9"/>
  <c r="Q39" i="9" s="1"/>
  <c r="O40" i="9"/>
  <c r="Q40" i="9" s="1"/>
  <c r="O41" i="9"/>
  <c r="Q41" i="9" s="1"/>
  <c r="O43" i="9"/>
  <c r="Q43" i="9" s="1"/>
  <c r="O44" i="9"/>
  <c r="Q44" i="9" s="1"/>
  <c r="O45" i="9"/>
  <c r="Q45" i="9" s="1"/>
  <c r="O47" i="9"/>
  <c r="Q47" i="9" s="1"/>
  <c r="O48" i="9"/>
  <c r="Q48" i="9" s="1"/>
  <c r="O49" i="9"/>
  <c r="Q49" i="9" s="1"/>
  <c r="O51" i="9"/>
  <c r="Q51" i="9" s="1"/>
  <c r="O52" i="9"/>
  <c r="Q52" i="9" s="1"/>
  <c r="O53" i="9"/>
  <c r="Q53" i="9" s="1"/>
  <c r="O55" i="9"/>
  <c r="Q55" i="9" s="1"/>
  <c r="O56" i="9"/>
  <c r="Q56" i="9" s="1"/>
  <c r="O57" i="9"/>
  <c r="Q57" i="9" s="1"/>
  <c r="O59" i="9"/>
  <c r="Q59" i="9" s="1"/>
  <c r="O60" i="9"/>
  <c r="Q60" i="9" s="1"/>
  <c r="O61" i="9"/>
  <c r="Q61" i="9" s="1"/>
  <c r="O63" i="9"/>
  <c r="Q63" i="9" s="1"/>
  <c r="O64" i="9"/>
  <c r="Q64" i="9" s="1"/>
  <c r="O65" i="9"/>
  <c r="Q65" i="9" s="1"/>
  <c r="O67" i="9"/>
  <c r="Q67" i="9" s="1"/>
  <c r="O68" i="9"/>
  <c r="Q68" i="9" s="1"/>
  <c r="O69" i="9"/>
  <c r="Q69" i="9" s="1"/>
  <c r="O71" i="9"/>
  <c r="Q71" i="9" s="1"/>
  <c r="O72" i="9"/>
  <c r="Q72" i="9" s="1"/>
  <c r="O73" i="9"/>
  <c r="Q73" i="9" s="1"/>
  <c r="O75" i="9"/>
  <c r="Q75" i="9" s="1"/>
  <c r="O76" i="9"/>
  <c r="Q76" i="9" s="1"/>
  <c r="O77" i="9"/>
  <c r="Q77" i="9" s="1"/>
  <c r="O79" i="9"/>
  <c r="Q79" i="9" s="1"/>
  <c r="O80" i="9"/>
  <c r="Q80" i="9" s="1"/>
  <c r="O81" i="9"/>
  <c r="Q81" i="9" s="1"/>
  <c r="O83" i="9"/>
  <c r="Q83" i="9" s="1"/>
  <c r="O84" i="9"/>
  <c r="Q84" i="9" s="1"/>
  <c r="O85" i="9"/>
  <c r="Q85" i="9" s="1"/>
  <c r="O87" i="9"/>
  <c r="Q87" i="9" s="1"/>
  <c r="O88" i="9"/>
  <c r="Q88" i="9" s="1"/>
  <c r="O89" i="9"/>
  <c r="Q89" i="9" s="1"/>
  <c r="O91" i="9"/>
  <c r="Q91" i="9" s="1"/>
  <c r="O92" i="9"/>
  <c r="Q92" i="9" s="1"/>
  <c r="O93" i="9"/>
  <c r="Q93" i="9" s="1"/>
  <c r="O95" i="9"/>
  <c r="Q95" i="9" s="1"/>
  <c r="O96" i="9"/>
  <c r="Q96" i="9" s="1"/>
  <c r="O97" i="9"/>
  <c r="Q97" i="9" s="1"/>
  <c r="O99" i="9"/>
  <c r="Q99" i="9" s="1"/>
  <c r="O100" i="9"/>
  <c r="Q100" i="9" s="1"/>
  <c r="O101" i="9"/>
  <c r="Q101" i="9" s="1"/>
  <c r="O103" i="9"/>
  <c r="Q103" i="9" s="1"/>
  <c r="O104" i="9"/>
  <c r="Q104" i="9" s="1"/>
  <c r="O105" i="9"/>
  <c r="Q105" i="9" s="1"/>
  <c r="O107" i="9"/>
  <c r="Q107" i="9" s="1"/>
  <c r="O108" i="9"/>
  <c r="Q108" i="9" s="1"/>
  <c r="O109" i="9"/>
  <c r="Q109" i="9" s="1"/>
  <c r="O111" i="9"/>
  <c r="Q111" i="9" s="1"/>
  <c r="O112" i="9"/>
  <c r="Q112" i="9" s="1"/>
  <c r="V33" i="9"/>
  <c r="U33" i="9" s="1"/>
  <c r="T33" i="9" s="1"/>
  <c r="V32" i="9"/>
  <c r="U32" i="9"/>
  <c r="T32" i="9" s="1"/>
  <c r="V31" i="9"/>
  <c r="U31" i="9" s="1"/>
  <c r="V30" i="9"/>
  <c r="U30" i="9" s="1"/>
  <c r="T30" i="9" s="1"/>
  <c r="U29" i="9"/>
  <c r="P33" i="9"/>
  <c r="O33" i="9" s="1"/>
  <c r="Q33" i="9" s="1"/>
  <c r="P32" i="9"/>
  <c r="O32" i="9" s="1"/>
  <c r="Q32" i="9" s="1"/>
  <c r="P31" i="9"/>
  <c r="O31" i="9" s="1"/>
  <c r="Q31" i="9" s="1"/>
  <c r="P30" i="9"/>
  <c r="O30" i="9" s="1"/>
  <c r="Q30" i="9" s="1"/>
  <c r="P29" i="9"/>
  <c r="O29" i="9"/>
  <c r="Q29" i="9" s="1"/>
  <c r="H26" i="9"/>
  <c r="I26" i="9" s="1"/>
  <c r="N27" i="9"/>
  <c r="V25" i="9"/>
  <c r="U25" i="9" s="1"/>
  <c r="V26" i="9"/>
  <c r="U26" i="9" s="1"/>
  <c r="V24" i="9"/>
  <c r="U24" i="9" s="1"/>
  <c r="P24" i="9"/>
  <c r="O24" i="9" s="1"/>
  <c r="Q24" i="9" s="1"/>
  <c r="P25" i="9"/>
  <c r="O25" i="9" s="1"/>
  <c r="Q25" i="9" s="1"/>
  <c r="P26" i="9"/>
  <c r="O26" i="9" s="1"/>
  <c r="Q26" i="9" s="1"/>
  <c r="P22" i="9"/>
  <c r="O22" i="9" s="1"/>
  <c r="Q22" i="9" s="1"/>
  <c r="N20" i="9"/>
  <c r="E8" i="12"/>
  <c r="E3" i="12"/>
  <c r="E4" i="12"/>
  <c r="E5" i="12"/>
  <c r="E6" i="12"/>
  <c r="E7" i="12"/>
  <c r="E9" i="12"/>
  <c r="E10" i="12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O2" i="12"/>
  <c r="O3" i="12"/>
  <c r="O4" i="12"/>
  <c r="O5" i="12"/>
  <c r="O6" i="12"/>
  <c r="O7" i="12"/>
  <c r="O8" i="12"/>
  <c r="O9" i="12"/>
  <c r="O10" i="12"/>
  <c r="O11" i="12"/>
  <c r="O12" i="12"/>
  <c r="O13" i="12"/>
  <c r="O14" i="12"/>
  <c r="O15" i="12"/>
  <c r="O16" i="12"/>
  <c r="O17" i="12"/>
  <c r="O18" i="12"/>
  <c r="O19" i="12"/>
  <c r="O20" i="12"/>
  <c r="O21" i="12"/>
  <c r="O22" i="12"/>
  <c r="O23" i="12"/>
  <c r="O24" i="12"/>
  <c r="O25" i="12"/>
  <c r="O26" i="12"/>
  <c r="O27" i="12"/>
  <c r="O28" i="12"/>
  <c r="O29" i="12"/>
  <c r="O30" i="12"/>
  <c r="O31" i="12"/>
  <c r="O32" i="12"/>
  <c r="O33" i="12"/>
  <c r="O34" i="12"/>
  <c r="O35" i="12"/>
  <c r="O36" i="12"/>
  <c r="O37" i="12"/>
  <c r="O38" i="12"/>
  <c r="Y2" i="12"/>
  <c r="Y3" i="12"/>
  <c r="Y4" i="12"/>
  <c r="Y5" i="12"/>
  <c r="Y6" i="12"/>
  <c r="Y7" i="12"/>
  <c r="Y8" i="12"/>
  <c r="Y9" i="12"/>
  <c r="Y10" i="12"/>
  <c r="Y11" i="12"/>
  <c r="Y12" i="12"/>
  <c r="Y13" i="12"/>
  <c r="Y14" i="12"/>
  <c r="Y15" i="12"/>
  <c r="Y16" i="12"/>
  <c r="Y17" i="12"/>
  <c r="Y18" i="12"/>
  <c r="Y19" i="12"/>
  <c r="Y20" i="12"/>
  <c r="Y21" i="12"/>
  <c r="Y22" i="12"/>
  <c r="Y23" i="12"/>
  <c r="Y24" i="12"/>
  <c r="Y25" i="12"/>
  <c r="Y26" i="12"/>
  <c r="Y27" i="12"/>
  <c r="Y28" i="12"/>
  <c r="Y29" i="12"/>
  <c r="Y30" i="12"/>
  <c r="Y31" i="12"/>
  <c r="Y32" i="12"/>
  <c r="Y33" i="12"/>
  <c r="Y34" i="12"/>
  <c r="Y35" i="12"/>
  <c r="Y36" i="12"/>
  <c r="Y37" i="12"/>
  <c r="E2" i="12"/>
  <c r="AC16" i="12"/>
  <c r="S31" i="12"/>
  <c r="AC2" i="12"/>
  <c r="S9" i="12"/>
  <c r="T14" i="12"/>
  <c r="S14" i="12" s="1"/>
  <c r="S23" i="12"/>
  <c r="S33" i="12"/>
  <c r="S12" i="12"/>
  <c r="S8" i="12"/>
  <c r="I11" i="12"/>
  <c r="AC14" i="12"/>
  <c r="S18" i="12"/>
  <c r="I13" i="12"/>
  <c r="AC25" i="12"/>
  <c r="I20" i="12"/>
  <c r="S37" i="12"/>
  <c r="AC10" i="12"/>
  <c r="S26" i="12"/>
  <c r="S3" i="12"/>
  <c r="S4" i="12"/>
  <c r="I14" i="12"/>
  <c r="I23" i="12"/>
  <c r="I22" i="12"/>
  <c r="S35" i="12"/>
  <c r="AC9" i="12"/>
  <c r="S24" i="12"/>
  <c r="S13" i="12"/>
  <c r="AC20" i="12"/>
  <c r="AC17" i="12"/>
  <c r="S36" i="12"/>
  <c r="I31" i="12"/>
  <c r="I28" i="12"/>
  <c r="I21" i="12"/>
  <c r="S28" i="12"/>
  <c r="S2" i="12"/>
  <c r="I12" i="12"/>
  <c r="H36" i="9"/>
  <c r="H35" i="9"/>
  <c r="V23" i="9"/>
  <c r="U23" i="9" s="1"/>
  <c r="P23" i="9"/>
  <c r="U22" i="9"/>
  <c r="U19" i="9"/>
  <c r="P19" i="9"/>
  <c r="O19" i="9" s="1"/>
  <c r="Q19" i="9" s="1"/>
  <c r="U18" i="9"/>
  <c r="P18" i="9"/>
  <c r="O18" i="9" s="1"/>
  <c r="Q18" i="9" s="1"/>
  <c r="U17" i="9"/>
  <c r="P17" i="9"/>
  <c r="V13" i="9"/>
  <c r="U13" i="9" s="1"/>
  <c r="P14" i="9"/>
  <c r="O14" i="9" s="1"/>
  <c r="Q14" i="9" s="1"/>
  <c r="P13" i="9"/>
  <c r="O13" i="9" s="1"/>
  <c r="Q13" i="9" s="1"/>
  <c r="P9" i="9"/>
  <c r="O9" i="9" s="1"/>
  <c r="Q9" i="9" s="1"/>
  <c r="N15" i="9"/>
  <c r="V14" i="9"/>
  <c r="U14" i="9" s="1"/>
  <c r="V12" i="9"/>
  <c r="U12" i="9" s="1"/>
  <c r="P12" i="9"/>
  <c r="O12" i="9" s="1"/>
  <c r="Q12" i="9" s="1"/>
  <c r="V11" i="9"/>
  <c r="U11" i="9" s="1"/>
  <c r="P11" i="9"/>
  <c r="O11" i="9" s="1"/>
  <c r="Q11" i="9" s="1"/>
  <c r="U10" i="9"/>
  <c r="P10" i="9"/>
  <c r="U9" i="9"/>
  <c r="N7" i="9"/>
  <c r="P5" i="9"/>
  <c r="O5" i="9" s="1"/>
  <c r="Q5" i="9" s="1"/>
  <c r="P6" i="9"/>
  <c r="O6" i="9" s="1"/>
  <c r="Q6" i="9" s="1"/>
  <c r="V4" i="9"/>
  <c r="U4" i="9" s="1"/>
  <c r="V5" i="9"/>
  <c r="U5" i="9" s="1"/>
  <c r="V6" i="9"/>
  <c r="U6" i="9" s="1"/>
  <c r="P3" i="9"/>
  <c r="P4" i="9"/>
  <c r="O4" i="9" s="1"/>
  <c r="Q4" i="9" s="1"/>
  <c r="V3" i="9"/>
  <c r="U3" i="9" s="1"/>
  <c r="U2" i="9"/>
  <c r="T2" i="9" s="1"/>
  <c r="O2" i="9"/>
  <c r="I28" i="9"/>
  <c r="B27" i="9"/>
  <c r="C27" i="9" s="1"/>
  <c r="D27" i="9" s="1"/>
  <c r="E27" i="9" s="1"/>
  <c r="F27" i="9" s="1"/>
  <c r="G27" i="9" s="1"/>
  <c r="H27" i="9" s="1"/>
  <c r="I25" i="9"/>
  <c r="D8" i="9"/>
  <c r="D9" i="9" s="1"/>
  <c r="C9" i="9" s="1"/>
  <c r="I12" i="9"/>
  <c r="I9" i="9"/>
  <c r="B11" i="9"/>
  <c r="C11" i="9" s="1"/>
  <c r="D11" i="9" s="1"/>
  <c r="E11" i="9" s="1"/>
  <c r="F11" i="9" s="1"/>
  <c r="G11" i="9" s="1"/>
  <c r="H11" i="9" s="1"/>
  <c r="E3" i="9"/>
  <c r="D5" i="9" s="1"/>
  <c r="D6" i="9" s="1"/>
  <c r="C7" i="9" s="1"/>
  <c r="E4" i="9"/>
  <c r="E2" i="9"/>
  <c r="AH41" i="7"/>
  <c r="AO42" i="7"/>
  <c r="AP3" i="7"/>
  <c r="AQ2" i="7"/>
  <c r="AP2" i="7"/>
  <c r="AJ17" i="7"/>
  <c r="E21" i="9" l="1"/>
  <c r="D21" i="9"/>
  <c r="C21" i="9"/>
  <c r="B21" i="9"/>
  <c r="G21" i="9"/>
  <c r="I21" i="9" s="1"/>
  <c r="F21" i="9"/>
  <c r="F10" i="9"/>
  <c r="T70" i="9"/>
  <c r="T50" i="9"/>
  <c r="T98" i="9"/>
  <c r="T46" i="9"/>
  <c r="T107" i="9"/>
  <c r="T97" i="9"/>
  <c r="T75" i="9"/>
  <c r="T65" i="9"/>
  <c r="T43" i="9"/>
  <c r="T112" i="9"/>
  <c r="T104" i="9"/>
  <c r="T96" i="9"/>
  <c r="T88" i="9"/>
  <c r="T80" i="9"/>
  <c r="T72" i="9"/>
  <c r="T64" i="9"/>
  <c r="T56" i="9"/>
  <c r="T48" i="9"/>
  <c r="T40" i="9"/>
  <c r="T29" i="9"/>
  <c r="T66" i="9"/>
  <c r="T105" i="9"/>
  <c r="T83" i="9"/>
  <c r="T73" i="9"/>
  <c r="T51" i="9"/>
  <c r="T41" i="9"/>
  <c r="T94" i="9"/>
  <c r="T90" i="9"/>
  <c r="T62" i="9"/>
  <c r="T110" i="9"/>
  <c r="T86" i="9"/>
  <c r="T91" i="9"/>
  <c r="T81" i="9"/>
  <c r="T59" i="9"/>
  <c r="T49" i="9"/>
  <c r="T108" i="9"/>
  <c r="T100" i="9"/>
  <c r="T92" i="9"/>
  <c r="T84" i="9"/>
  <c r="T76" i="9"/>
  <c r="T68" i="9"/>
  <c r="T60" i="9"/>
  <c r="T52" i="9"/>
  <c r="T44" i="9"/>
  <c r="T36" i="9"/>
  <c r="T31" i="9"/>
  <c r="T82" i="9"/>
  <c r="T58" i="9"/>
  <c r="T101" i="9"/>
  <c r="T69" i="9"/>
  <c r="T37" i="9"/>
  <c r="F29" i="9"/>
  <c r="T78" i="9"/>
  <c r="T54" i="9"/>
  <c r="T99" i="9"/>
  <c r="T89" i="9"/>
  <c r="T67" i="9"/>
  <c r="T57" i="9"/>
  <c r="T35" i="9"/>
  <c r="T20" i="13"/>
  <c r="T27" i="13" s="1"/>
  <c r="O27" i="13"/>
  <c r="Q27" i="13" s="1"/>
  <c r="O7" i="13"/>
  <c r="Q7" i="13" s="1"/>
  <c r="T7" i="13"/>
  <c r="T15" i="13"/>
  <c r="O20" i="13"/>
  <c r="Q20" i="13" s="1"/>
  <c r="I10" i="13"/>
  <c r="I13" i="13" s="1"/>
  <c r="Q9" i="13"/>
  <c r="O15" i="13"/>
  <c r="Q15" i="13" s="1"/>
  <c r="I21" i="13"/>
  <c r="I29" i="13"/>
  <c r="I35" i="9"/>
  <c r="P27" i="9"/>
  <c r="T22" i="9"/>
  <c r="T19" i="9"/>
  <c r="D29" i="9"/>
  <c r="P20" i="9"/>
  <c r="U20" i="9"/>
  <c r="U27" i="9" s="1"/>
  <c r="T25" i="9"/>
  <c r="T26" i="9"/>
  <c r="O23" i="9"/>
  <c r="Q23" i="9" s="1"/>
  <c r="C29" i="9"/>
  <c r="T24" i="9"/>
  <c r="U7" i="9"/>
  <c r="E29" i="9"/>
  <c r="G29" i="9"/>
  <c r="T6" i="9"/>
  <c r="T4" i="9"/>
  <c r="G10" i="9"/>
  <c r="T17" i="9"/>
  <c r="O17" i="9"/>
  <c r="T18" i="9"/>
  <c r="T23" i="9"/>
  <c r="T13" i="9"/>
  <c r="Q2" i="9"/>
  <c r="B29" i="9"/>
  <c r="T3" i="9"/>
  <c r="P7" i="9"/>
  <c r="T12" i="9"/>
  <c r="T11" i="9"/>
  <c r="T10" i="9"/>
  <c r="U15" i="9"/>
  <c r="T14" i="9"/>
  <c r="T9" i="9"/>
  <c r="P15" i="9"/>
  <c r="O10" i="9"/>
  <c r="Q10" i="9" s="1"/>
  <c r="T5" i="9"/>
  <c r="O3" i="9"/>
  <c r="Q3" i="9" s="1"/>
  <c r="G13" i="9"/>
  <c r="C13" i="9"/>
  <c r="D13" i="9"/>
  <c r="H10" i="9"/>
  <c r="E13" i="9"/>
  <c r="F13" i="9"/>
  <c r="B13" i="9"/>
  <c r="AG30" i="7"/>
  <c r="AG31" i="7"/>
  <c r="AG32" i="7"/>
  <c r="AG33" i="7"/>
  <c r="AG34" i="7"/>
  <c r="AG35" i="7"/>
  <c r="AG36" i="7"/>
  <c r="AG37" i="7"/>
  <c r="AG38" i="7"/>
  <c r="AG39" i="7"/>
  <c r="AG40" i="7"/>
  <c r="AJ40" i="7"/>
  <c r="X27" i="13" l="1"/>
  <c r="T7" i="9"/>
  <c r="X27" i="9" s="1"/>
  <c r="O27" i="9"/>
  <c r="Q27" i="9" s="1"/>
  <c r="I29" i="9"/>
  <c r="T20" i="9"/>
  <c r="T27" i="9" s="1"/>
  <c r="Q17" i="9"/>
  <c r="O20" i="9"/>
  <c r="Q20" i="9" s="1"/>
  <c r="O7" i="9"/>
  <c r="Q7" i="9" s="1"/>
  <c r="T15" i="9"/>
  <c r="O15" i="9"/>
  <c r="Q15" i="9" s="1"/>
  <c r="I10" i="9"/>
  <c r="I13" i="9" s="1"/>
  <c r="AA42" i="7"/>
  <c r="X42" i="7"/>
  <c r="C37" i="7"/>
  <c r="AA17" i="7"/>
  <c r="R28" i="7" l="1"/>
  <c r="AT22" i="7"/>
  <c r="AP7" i="7"/>
  <c r="AP4" i="7"/>
  <c r="AP5" i="7"/>
  <c r="AP6" i="7"/>
  <c r="AQ7" i="7"/>
  <c r="AQ6" i="7"/>
  <c r="AQ5" i="7"/>
  <c r="AQ4" i="7"/>
  <c r="AQ3" i="7"/>
  <c r="Z40" i="7"/>
  <c r="Q40" i="7"/>
  <c r="Q27" i="7"/>
  <c r="Z27" i="7"/>
  <c r="AI27" i="7"/>
  <c r="AI14" i="7"/>
  <c r="Z14" i="7"/>
  <c r="Q14" i="7"/>
  <c r="R15" i="7"/>
  <c r="R13" i="7"/>
  <c r="Q41" i="7" l="1"/>
  <c r="AQ8" i="7"/>
  <c r="AP25" i="7"/>
  <c r="AQ25" i="7" s="1"/>
  <c r="AP26" i="7"/>
  <c r="Z41" i="7"/>
  <c r="AB41" i="7" s="1"/>
  <c r="AO4" i="7"/>
  <c r="AO3" i="7"/>
  <c r="AO2" i="7"/>
  <c r="AO7" i="7"/>
  <c r="AO6" i="7"/>
  <c r="AO5" i="7"/>
  <c r="AP8" i="7"/>
  <c r="S6" i="7"/>
  <c r="I8" i="8"/>
  <c r="K5" i="8"/>
  <c r="I5" i="8" s="1"/>
  <c r="J5" i="8"/>
  <c r="K8" i="8"/>
  <c r="J8" i="8"/>
  <c r="G26" i="8"/>
  <c r="G27" i="8"/>
  <c r="G28" i="8"/>
  <c r="G29" i="8"/>
  <c r="G30" i="8"/>
  <c r="G31" i="8"/>
  <c r="G32" i="8"/>
  <c r="D26" i="8"/>
  <c r="D27" i="8"/>
  <c r="D28" i="8"/>
  <c r="D29" i="8"/>
  <c r="D30" i="8"/>
  <c r="D31" i="8"/>
  <c r="D32" i="8"/>
  <c r="AJ39" i="7"/>
  <c r="AJ38" i="7"/>
  <c r="AJ37" i="7"/>
  <c r="AJ36" i="7"/>
  <c r="AJ35" i="7"/>
  <c r="AJ34" i="7"/>
  <c r="AJ33" i="7"/>
  <c r="AJ32" i="7"/>
  <c r="AJ31" i="7"/>
  <c r="AJ30" i="7"/>
  <c r="AJ29" i="7"/>
  <c r="AG29" i="7"/>
  <c r="AJ28" i="7"/>
  <c r="AJ41" i="7" s="1"/>
  <c r="AG28" i="7"/>
  <c r="AJ26" i="7"/>
  <c r="AG26" i="7"/>
  <c r="AJ25" i="7"/>
  <c r="AG25" i="7"/>
  <c r="AJ24" i="7"/>
  <c r="AG24" i="7"/>
  <c r="AJ23" i="7"/>
  <c r="AG23" i="7"/>
  <c r="AJ22" i="7"/>
  <c r="AG22" i="7"/>
  <c r="AJ21" i="7"/>
  <c r="AG21" i="7"/>
  <c r="AJ20" i="7"/>
  <c r="AG20" i="7"/>
  <c r="AJ19" i="7"/>
  <c r="AG19" i="7"/>
  <c r="AJ18" i="7"/>
  <c r="AG18" i="7"/>
  <c r="AG17" i="7"/>
  <c r="AJ16" i="7"/>
  <c r="AG16" i="7"/>
  <c r="AJ15" i="7"/>
  <c r="AG15" i="7"/>
  <c r="AJ13" i="7"/>
  <c r="AG13" i="7"/>
  <c r="AJ12" i="7"/>
  <c r="AG12" i="7"/>
  <c r="AJ11" i="7"/>
  <c r="AG11" i="7"/>
  <c r="AJ10" i="7"/>
  <c r="AG10" i="7"/>
  <c r="AJ9" i="7"/>
  <c r="AG9" i="7"/>
  <c r="AJ8" i="7"/>
  <c r="AG8" i="7"/>
  <c r="AJ7" i="7"/>
  <c r="AG7" i="7"/>
  <c r="AJ6" i="7"/>
  <c r="AG6" i="7"/>
  <c r="AJ5" i="7"/>
  <c r="AG5" i="7"/>
  <c r="AJ4" i="7"/>
  <c r="AG4" i="7"/>
  <c r="AJ3" i="7"/>
  <c r="AG3" i="7"/>
  <c r="AJ2" i="7"/>
  <c r="AG2" i="7"/>
  <c r="AA39" i="7"/>
  <c r="X39" i="7"/>
  <c r="AA38" i="7"/>
  <c r="X38" i="7"/>
  <c r="AA37" i="7"/>
  <c r="X37" i="7"/>
  <c r="AA36" i="7"/>
  <c r="X36" i="7"/>
  <c r="AA35" i="7"/>
  <c r="X35" i="7"/>
  <c r="AA34" i="7"/>
  <c r="X34" i="7"/>
  <c r="AA33" i="7"/>
  <c r="X33" i="7"/>
  <c r="AA32" i="7"/>
  <c r="X32" i="7"/>
  <c r="AA31" i="7"/>
  <c r="X31" i="7"/>
  <c r="AA30" i="7"/>
  <c r="X30" i="7"/>
  <c r="AA29" i="7"/>
  <c r="X29" i="7"/>
  <c r="AA28" i="7"/>
  <c r="X28" i="7"/>
  <c r="AA26" i="7"/>
  <c r="X26" i="7"/>
  <c r="AA25" i="7"/>
  <c r="X25" i="7"/>
  <c r="AA24" i="7"/>
  <c r="X24" i="7"/>
  <c r="AA23" i="7"/>
  <c r="X23" i="7"/>
  <c r="AA22" i="7"/>
  <c r="X22" i="7"/>
  <c r="AA21" i="7"/>
  <c r="X21" i="7"/>
  <c r="AA20" i="7"/>
  <c r="X20" i="7"/>
  <c r="AA19" i="7"/>
  <c r="X19" i="7"/>
  <c r="AA18" i="7"/>
  <c r="X18" i="7"/>
  <c r="X17" i="7"/>
  <c r="AA16" i="7"/>
  <c r="X16" i="7"/>
  <c r="AA15" i="7"/>
  <c r="X15" i="7"/>
  <c r="AA13" i="7"/>
  <c r="X13" i="7"/>
  <c r="AA12" i="7"/>
  <c r="X12" i="7"/>
  <c r="AA11" i="7"/>
  <c r="X11" i="7"/>
  <c r="AA10" i="7"/>
  <c r="X10" i="7"/>
  <c r="AA9" i="7"/>
  <c r="X9" i="7"/>
  <c r="AA8" i="7"/>
  <c r="X8" i="7"/>
  <c r="AA7" i="7"/>
  <c r="X7" i="7"/>
  <c r="AA6" i="7"/>
  <c r="X6" i="7"/>
  <c r="AA5" i="7"/>
  <c r="X5" i="7"/>
  <c r="AA4" i="7"/>
  <c r="X4" i="7"/>
  <c r="AA3" i="7"/>
  <c r="X3" i="7"/>
  <c r="AA2" i="7"/>
  <c r="X2" i="7"/>
  <c r="R16" i="7"/>
  <c r="R17" i="7"/>
  <c r="R18" i="7"/>
  <c r="R19" i="7"/>
  <c r="R20" i="7"/>
  <c r="R21" i="7"/>
  <c r="R22" i="7"/>
  <c r="R23" i="7"/>
  <c r="R24" i="7"/>
  <c r="R25" i="7"/>
  <c r="R26" i="7"/>
  <c r="R29" i="7"/>
  <c r="R30" i="7"/>
  <c r="R31" i="7"/>
  <c r="R32" i="7"/>
  <c r="R33" i="7"/>
  <c r="R34" i="7"/>
  <c r="R35" i="7"/>
  <c r="R36" i="7"/>
  <c r="R37" i="7"/>
  <c r="R38" i="7"/>
  <c r="R39" i="7"/>
  <c r="O15" i="7"/>
  <c r="O16" i="7"/>
  <c r="O17" i="7"/>
  <c r="O18" i="7"/>
  <c r="O19" i="7"/>
  <c r="O20" i="7"/>
  <c r="O21" i="7"/>
  <c r="O22" i="7"/>
  <c r="O23" i="7"/>
  <c r="O24" i="7"/>
  <c r="O25" i="7"/>
  <c r="O26" i="7"/>
  <c r="O28" i="7"/>
  <c r="O29" i="7"/>
  <c r="O30" i="7"/>
  <c r="O31" i="7"/>
  <c r="O32" i="7"/>
  <c r="O33" i="7"/>
  <c r="O34" i="7"/>
  <c r="O35" i="7"/>
  <c r="O36" i="7"/>
  <c r="O37" i="7"/>
  <c r="O38" i="7"/>
  <c r="O39" i="7"/>
  <c r="R3" i="7"/>
  <c r="R4" i="7"/>
  <c r="R5" i="7"/>
  <c r="R6" i="7"/>
  <c r="R7" i="7"/>
  <c r="R8" i="7"/>
  <c r="R9" i="7"/>
  <c r="R10" i="7"/>
  <c r="R11" i="7"/>
  <c r="R12" i="7"/>
  <c r="O3" i="7"/>
  <c r="O4" i="7"/>
  <c r="O5" i="7"/>
  <c r="O6" i="7"/>
  <c r="O7" i="7"/>
  <c r="O8" i="7"/>
  <c r="O9" i="7"/>
  <c r="O10" i="7"/>
  <c r="O11" i="7"/>
  <c r="O12" i="7"/>
  <c r="O13" i="7"/>
  <c r="R2" i="7"/>
  <c r="O2" i="7"/>
  <c r="AJ43" i="7" l="1"/>
  <c r="AJ42" i="7"/>
  <c r="AO8" i="7"/>
  <c r="G4" i="8"/>
  <c r="G5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D4" i="8"/>
  <c r="D5" i="8"/>
  <c r="D6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G3" i="8"/>
  <c r="D3" i="8"/>
  <c r="T21" i="1"/>
  <c r="S21" i="1"/>
  <c r="T20" i="1"/>
  <c r="S20" i="1"/>
  <c r="T19" i="1"/>
  <c r="S19" i="1"/>
  <c r="T18" i="1"/>
  <c r="S18" i="1"/>
  <c r="AI16" i="1" l="1"/>
  <c r="T17" i="1"/>
  <c r="S17" i="1"/>
  <c r="T16" i="1"/>
  <c r="S16" i="1"/>
  <c r="T15" i="1"/>
  <c r="S15" i="1"/>
  <c r="AH16" i="1" s="1"/>
  <c r="AG17" i="1" s="1"/>
  <c r="Q24" i="1"/>
  <c r="P24" i="1"/>
  <c r="N24" i="1"/>
  <c r="M24" i="1"/>
  <c r="K24" i="1"/>
  <c r="J24" i="1"/>
  <c r="H24" i="1"/>
  <c r="G24" i="1"/>
  <c r="E24" i="1"/>
  <c r="D24" i="1"/>
  <c r="T14" i="1"/>
  <c r="S14" i="1"/>
  <c r="T13" i="1"/>
  <c r="AI15" i="1" s="1"/>
  <c r="AI18" i="1" s="1"/>
  <c r="S13" i="1"/>
  <c r="AH15" i="1" s="1"/>
  <c r="T12" i="1"/>
  <c r="S12" i="1"/>
  <c r="G12" i="4"/>
  <c r="T11" i="1"/>
  <c r="S11" i="1"/>
  <c r="T10" i="1"/>
  <c r="S10" i="1"/>
  <c r="AH18" i="1" l="1"/>
  <c r="AG18" i="1" s="1"/>
  <c r="L24" i="1"/>
  <c r="F24" i="1"/>
  <c r="O24" i="1"/>
  <c r="I24" i="1"/>
  <c r="C24" i="1"/>
  <c r="W9" i="4"/>
  <c r="T9" i="1"/>
  <c r="S9" i="1"/>
  <c r="T9" i="4"/>
  <c r="AG9" i="1"/>
  <c r="T8" i="1"/>
  <c r="S8" i="1"/>
  <c r="T5" i="1"/>
  <c r="T4" i="1"/>
  <c r="T3" i="1"/>
  <c r="S4" i="1" l="1"/>
  <c r="S5" i="1"/>
  <c r="S6" i="1"/>
  <c r="T6" i="1"/>
  <c r="S7" i="1"/>
  <c r="T7" i="1"/>
  <c r="K5" i="4"/>
  <c r="K6" i="4"/>
  <c r="K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G5" i="4"/>
  <c r="G6" i="4"/>
  <c r="G7" i="4"/>
  <c r="G8" i="4"/>
  <c r="G9" i="4"/>
  <c r="G10" i="4"/>
  <c r="G11" i="4"/>
  <c r="G13" i="4"/>
  <c r="G14" i="4"/>
  <c r="G15" i="4"/>
  <c r="G16" i="4"/>
  <c r="G17" i="4"/>
  <c r="G18" i="4"/>
  <c r="G19" i="4"/>
  <c r="G20" i="4"/>
  <c r="G21" i="4"/>
  <c r="G22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C5" i="4"/>
  <c r="M5" i="4" s="1"/>
  <c r="C6" i="4"/>
  <c r="M6" i="4" s="1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K4" i="4"/>
  <c r="I4" i="4"/>
  <c r="G4" i="4"/>
  <c r="M19" i="4" l="1"/>
  <c r="M14" i="4"/>
  <c r="M11" i="4"/>
  <c r="M10" i="4"/>
  <c r="M18" i="4"/>
  <c r="M22" i="4"/>
  <c r="M15" i="4"/>
  <c r="M21" i="4"/>
  <c r="M13" i="4"/>
  <c r="M20" i="4"/>
  <c r="M12" i="4"/>
  <c r="M17" i="4"/>
  <c r="M16" i="4"/>
  <c r="M9" i="4"/>
  <c r="M8" i="4"/>
  <c r="M7" i="4"/>
  <c r="E4" i="4"/>
  <c r="C4" i="4"/>
  <c r="M4" i="4" s="1"/>
  <c r="M23" i="4" l="1"/>
  <c r="R5" i="4"/>
  <c r="R6" i="4"/>
  <c r="R7" i="4"/>
  <c r="R8" i="4"/>
  <c r="R9" i="4"/>
  <c r="R10" i="4"/>
  <c r="R11" i="4"/>
  <c r="R12" i="4"/>
  <c r="R13" i="4"/>
  <c r="R14" i="4"/>
  <c r="R15" i="4"/>
  <c r="R16" i="4"/>
  <c r="R17" i="4"/>
  <c r="R18" i="4"/>
  <c r="R19" i="4"/>
  <c r="R20" i="4"/>
  <c r="R21" i="4"/>
  <c r="R22" i="4"/>
  <c r="R4" i="4"/>
  <c r="R4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Q4" i="4"/>
  <c r="Q5" i="4"/>
  <c r="Q6" i="4"/>
  <c r="Q7" i="4"/>
  <c r="Q8" i="4"/>
  <c r="Q9" i="4"/>
  <c r="Q10" i="4"/>
  <c r="Q11" i="4"/>
  <c r="Q12" i="4"/>
  <c r="Q13" i="4"/>
  <c r="Q14" i="4"/>
  <c r="Q15" i="4"/>
  <c r="Q16" i="4"/>
  <c r="Q17" i="4"/>
  <c r="Q18" i="4"/>
  <c r="Q19" i="4"/>
  <c r="Q20" i="4"/>
  <c r="Q21" i="4"/>
  <c r="Q22" i="4"/>
  <c r="P4" i="4"/>
  <c r="P5" i="4"/>
  <c r="P6" i="4"/>
  <c r="P7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Q3" i="4"/>
  <c r="P3" i="4"/>
  <c r="T24" i="1"/>
  <c r="S3" i="1"/>
  <c r="S24" i="1" s="1"/>
  <c r="O3" i="1"/>
  <c r="L3" i="1"/>
  <c r="I3" i="1"/>
  <c r="F3" i="1"/>
  <c r="C3" i="1"/>
  <c r="N23" i="4" l="1"/>
  <c r="M25" i="4"/>
  <c r="V24" i="1"/>
  <c r="R24" i="1"/>
  <c r="R3" i="1"/>
</calcChain>
</file>

<file path=xl/sharedStrings.xml><?xml version="1.0" encoding="utf-8"?>
<sst xmlns="http://schemas.openxmlformats.org/spreadsheetml/2006/main" count="994" uniqueCount="307">
  <si>
    <t>計画</t>
    <rPh sb="0" eb="2">
      <t>ケイカク</t>
    </rPh>
    <phoneticPr fontId="2"/>
  </si>
  <si>
    <t>環境</t>
    <rPh sb="0" eb="2">
      <t>カンキョウ</t>
    </rPh>
    <phoneticPr fontId="2"/>
  </si>
  <si>
    <t>法規</t>
    <rPh sb="0" eb="2">
      <t>ホウキ</t>
    </rPh>
    <phoneticPr fontId="2"/>
  </si>
  <si>
    <t>構造</t>
    <rPh sb="0" eb="2">
      <t>コウゾウ</t>
    </rPh>
    <phoneticPr fontId="2"/>
  </si>
  <si>
    <t>施工</t>
    <rPh sb="0" eb="2">
      <t>セコウ</t>
    </rPh>
    <phoneticPr fontId="2"/>
  </si>
  <si>
    <t>実施日</t>
    <rPh sb="0" eb="3">
      <t>ジッシビ</t>
    </rPh>
    <phoneticPr fontId="2"/>
  </si>
  <si>
    <t>総合</t>
    <rPh sb="0" eb="2">
      <t>ソウゴウ</t>
    </rPh>
    <phoneticPr fontId="2"/>
  </si>
  <si>
    <t>平成29年</t>
    <rPh sb="0" eb="2">
      <t>ヘイセイ</t>
    </rPh>
    <rPh sb="4" eb="5">
      <t>ネン</t>
    </rPh>
    <phoneticPr fontId="2"/>
  </si>
  <si>
    <t>平成30年</t>
    <rPh sb="0" eb="2">
      <t>ヘイセイ</t>
    </rPh>
    <rPh sb="4" eb="5">
      <t>ネン</t>
    </rPh>
    <phoneticPr fontId="2"/>
  </si>
  <si>
    <t>平成28年</t>
    <rPh sb="0" eb="2">
      <t>ヘイセイ</t>
    </rPh>
    <rPh sb="4" eb="5">
      <t>ネン</t>
    </rPh>
    <phoneticPr fontId="2"/>
  </si>
  <si>
    <t>平成27年</t>
    <rPh sb="0" eb="2">
      <t>ヘイセイ</t>
    </rPh>
    <rPh sb="4" eb="5">
      <t>ネン</t>
    </rPh>
    <phoneticPr fontId="2"/>
  </si>
  <si>
    <t>平成26年</t>
    <rPh sb="0" eb="2">
      <t>ヘイセイ</t>
    </rPh>
    <rPh sb="4" eb="5">
      <t>ネン</t>
    </rPh>
    <phoneticPr fontId="2"/>
  </si>
  <si>
    <t>平成25年</t>
    <rPh sb="0" eb="2">
      <t>ヘイセイ</t>
    </rPh>
    <rPh sb="4" eb="5">
      <t>ネン</t>
    </rPh>
    <phoneticPr fontId="2"/>
  </si>
  <si>
    <t>平成24年</t>
    <rPh sb="0" eb="2">
      <t>ヘイセイ</t>
    </rPh>
    <rPh sb="4" eb="5">
      <t>ネン</t>
    </rPh>
    <phoneticPr fontId="2"/>
  </si>
  <si>
    <t>平成23年</t>
    <rPh sb="0" eb="2">
      <t>ヘイセイ</t>
    </rPh>
    <rPh sb="4" eb="5">
      <t>ネン</t>
    </rPh>
    <phoneticPr fontId="2"/>
  </si>
  <si>
    <t>平成22年</t>
    <rPh sb="0" eb="2">
      <t>ヘイセイ</t>
    </rPh>
    <rPh sb="4" eb="5">
      <t>ネン</t>
    </rPh>
    <phoneticPr fontId="2"/>
  </si>
  <si>
    <t>平成21年</t>
    <rPh sb="0" eb="2">
      <t>ヘイセイ</t>
    </rPh>
    <rPh sb="4" eb="5">
      <t>ネン</t>
    </rPh>
    <phoneticPr fontId="2"/>
  </si>
  <si>
    <t>平成20年</t>
    <rPh sb="0" eb="2">
      <t>ヘイセイ</t>
    </rPh>
    <rPh sb="4" eb="5">
      <t>ネン</t>
    </rPh>
    <phoneticPr fontId="2"/>
  </si>
  <si>
    <t>平成19年</t>
    <rPh sb="0" eb="2">
      <t>ヘイセイ</t>
    </rPh>
    <rPh sb="4" eb="5">
      <t>ネン</t>
    </rPh>
    <phoneticPr fontId="2"/>
  </si>
  <si>
    <t>平成18年</t>
    <rPh sb="0" eb="2">
      <t>ヘイセイ</t>
    </rPh>
    <rPh sb="4" eb="5">
      <t>ネン</t>
    </rPh>
    <phoneticPr fontId="2"/>
  </si>
  <si>
    <t>平成17年</t>
    <rPh sb="0" eb="2">
      <t>ヘイセイ</t>
    </rPh>
    <rPh sb="4" eb="5">
      <t>ネン</t>
    </rPh>
    <phoneticPr fontId="2"/>
  </si>
  <si>
    <t>平成16年</t>
    <rPh sb="0" eb="2">
      <t>ヘイセイ</t>
    </rPh>
    <rPh sb="4" eb="5">
      <t>ネン</t>
    </rPh>
    <phoneticPr fontId="2"/>
  </si>
  <si>
    <t>平成15年</t>
    <rPh sb="0" eb="2">
      <t>ヘイセイ</t>
    </rPh>
    <rPh sb="4" eb="5">
      <t>ネン</t>
    </rPh>
    <phoneticPr fontId="2"/>
  </si>
  <si>
    <t>平成14年</t>
    <rPh sb="0" eb="2">
      <t>ヘイセイ</t>
    </rPh>
    <rPh sb="4" eb="5">
      <t>ネン</t>
    </rPh>
    <phoneticPr fontId="2"/>
  </si>
  <si>
    <t>平成13年</t>
    <rPh sb="0" eb="2">
      <t>ヘイセイ</t>
    </rPh>
    <rPh sb="4" eb="5">
      <t>ネン</t>
    </rPh>
    <phoneticPr fontId="2"/>
  </si>
  <si>
    <t>平成12年</t>
    <rPh sb="0" eb="2">
      <t>ヘイセイ</t>
    </rPh>
    <rPh sb="4" eb="5">
      <t>ネン</t>
    </rPh>
    <phoneticPr fontId="2"/>
  </si>
  <si>
    <t>令和１年</t>
    <rPh sb="0" eb="2">
      <t>レイワ</t>
    </rPh>
    <rPh sb="3" eb="4">
      <t>ネン</t>
    </rPh>
    <phoneticPr fontId="2"/>
  </si>
  <si>
    <t>目標</t>
    <rPh sb="0" eb="2">
      <t>モクヒョウ</t>
    </rPh>
    <phoneticPr fontId="2"/>
  </si>
  <si>
    <t>時間</t>
    <rPh sb="0" eb="2">
      <t>ジカン</t>
    </rPh>
    <phoneticPr fontId="2"/>
  </si>
  <si>
    <t>解いた問題数</t>
    <rPh sb="0" eb="1">
      <t>ト</t>
    </rPh>
    <rPh sb="3" eb="5">
      <t>モンダイ</t>
    </rPh>
    <rPh sb="5" eb="6">
      <t>スウ</t>
    </rPh>
    <phoneticPr fontId="2"/>
  </si>
  <si>
    <t>解いた時間</t>
    <rPh sb="0" eb="1">
      <t>ト</t>
    </rPh>
    <rPh sb="3" eb="5">
      <t>ジカン</t>
    </rPh>
    <phoneticPr fontId="2"/>
  </si>
  <si>
    <t>時間</t>
    <rPh sb="0" eb="2">
      <t>ジカン</t>
    </rPh>
    <phoneticPr fontId="2"/>
  </si>
  <si>
    <t>計画</t>
    <rPh sb="0" eb="2">
      <t>ケイカク</t>
    </rPh>
    <phoneticPr fontId="2"/>
  </si>
  <si>
    <t>環境</t>
    <rPh sb="0" eb="2">
      <t>カンキョウ</t>
    </rPh>
    <phoneticPr fontId="2"/>
  </si>
  <si>
    <t>法規</t>
    <rPh sb="0" eb="2">
      <t>ホウキ</t>
    </rPh>
    <phoneticPr fontId="2"/>
  </si>
  <si>
    <t>構造</t>
    <rPh sb="0" eb="2">
      <t>コウゾウ</t>
    </rPh>
    <phoneticPr fontId="2"/>
  </si>
  <si>
    <t>施工</t>
    <rPh sb="0" eb="2">
      <t>セコウ</t>
    </rPh>
    <phoneticPr fontId="2"/>
  </si>
  <si>
    <t>総合</t>
    <rPh sb="0" eb="2">
      <t>ソウゴウ</t>
    </rPh>
    <phoneticPr fontId="2"/>
  </si>
  <si>
    <t>平均・総計</t>
    <rPh sb="0" eb="2">
      <t>ヘイキン</t>
    </rPh>
    <rPh sb="3" eb="5">
      <t>ソウケイ</t>
    </rPh>
    <phoneticPr fontId="2"/>
  </si>
  <si>
    <t>↑間違い問題数</t>
    <rPh sb="1" eb="3">
      <t>マチガ</t>
    </rPh>
    <rPh sb="4" eb="6">
      <t>モンダイ</t>
    </rPh>
    <rPh sb="6" eb="7">
      <t>スウ</t>
    </rPh>
    <phoneticPr fontId="2"/>
  </si>
  <si>
    <t>↑分</t>
    <rPh sb="1" eb="2">
      <t>フン</t>
    </rPh>
    <phoneticPr fontId="2"/>
  </si>
  <si>
    <t>↑秒</t>
    <rPh sb="1" eb="2">
      <t>ビョウ</t>
    </rPh>
    <phoneticPr fontId="2"/>
  </si>
  <si>
    <t>換気</t>
    <rPh sb="0" eb="2">
      <t>カンキ</t>
    </rPh>
    <phoneticPr fontId="2"/>
  </si>
  <si>
    <t>伝熱</t>
    <rPh sb="0" eb="2">
      <t>デンネツ</t>
    </rPh>
    <phoneticPr fontId="2"/>
  </si>
  <si>
    <t>色彩</t>
    <rPh sb="0" eb="2">
      <t>シキサイ</t>
    </rPh>
    <phoneticPr fontId="2"/>
  </si>
  <si>
    <t>照明</t>
    <rPh sb="0" eb="2">
      <t>ショウメイ</t>
    </rPh>
    <phoneticPr fontId="2"/>
  </si>
  <si>
    <t>日照・日射</t>
    <rPh sb="0" eb="2">
      <t>ニッショウ</t>
    </rPh>
    <rPh sb="3" eb="5">
      <t>ニッシャ</t>
    </rPh>
    <phoneticPr fontId="2"/>
  </si>
  <si>
    <t>日影</t>
    <rPh sb="0" eb="2">
      <t>ヒカゲ</t>
    </rPh>
    <phoneticPr fontId="2"/>
  </si>
  <si>
    <t>音響</t>
    <rPh sb="0" eb="2">
      <t>オンキョウ</t>
    </rPh>
    <phoneticPr fontId="2"/>
  </si>
  <si>
    <t>給排水衛生</t>
    <rPh sb="0" eb="1">
      <t>キュウ</t>
    </rPh>
    <rPh sb="1" eb="3">
      <t>ハイスイ</t>
    </rPh>
    <rPh sb="3" eb="5">
      <t>エイセイ</t>
    </rPh>
    <phoneticPr fontId="2"/>
  </si>
  <si>
    <t>空調</t>
    <rPh sb="0" eb="2">
      <t>クウチョウ</t>
    </rPh>
    <phoneticPr fontId="2"/>
  </si>
  <si>
    <t>電気</t>
    <rPh sb="0" eb="2">
      <t>デンキ</t>
    </rPh>
    <phoneticPr fontId="2"/>
  </si>
  <si>
    <t>省エネ</t>
    <rPh sb="0" eb="1">
      <t>ショウ</t>
    </rPh>
    <phoneticPr fontId="2"/>
  </si>
  <si>
    <t>消防・消火</t>
    <rPh sb="0" eb="2">
      <t>ショウボウ</t>
    </rPh>
    <rPh sb="3" eb="5">
      <t>ショウカ</t>
    </rPh>
    <phoneticPr fontId="2"/>
  </si>
  <si>
    <t>その他</t>
    <rPh sb="2" eb="3">
      <t>タ</t>
    </rPh>
    <phoneticPr fontId="2"/>
  </si>
  <si>
    <t>建築計画</t>
    <rPh sb="0" eb="2">
      <t>ケンチク</t>
    </rPh>
    <rPh sb="2" eb="4">
      <t>ケイカク</t>
    </rPh>
    <phoneticPr fontId="2"/>
  </si>
  <si>
    <t>各部寸法</t>
    <rPh sb="0" eb="2">
      <t>カクブ</t>
    </rPh>
    <rPh sb="2" eb="4">
      <t>スンポウ</t>
    </rPh>
    <phoneticPr fontId="2"/>
  </si>
  <si>
    <t>開口部</t>
    <rPh sb="0" eb="3">
      <t>カイコウブ</t>
    </rPh>
    <phoneticPr fontId="2"/>
  </si>
  <si>
    <t>高齢者身障者</t>
    <rPh sb="0" eb="3">
      <t>コウレイシャ</t>
    </rPh>
    <rPh sb="3" eb="6">
      <t>シンショウシャ</t>
    </rPh>
    <phoneticPr fontId="2"/>
  </si>
  <si>
    <t>住宅・集住</t>
    <rPh sb="0" eb="2">
      <t>ジュウタク</t>
    </rPh>
    <rPh sb="3" eb="5">
      <t>シュウジュウ</t>
    </rPh>
    <phoneticPr fontId="2"/>
  </si>
  <si>
    <t>事務所建築</t>
    <rPh sb="0" eb="2">
      <t>ジム</t>
    </rPh>
    <rPh sb="2" eb="3">
      <t>ショ</t>
    </rPh>
    <rPh sb="3" eb="5">
      <t>ケンチク</t>
    </rPh>
    <phoneticPr fontId="2"/>
  </si>
  <si>
    <t>公共建築</t>
    <rPh sb="0" eb="2">
      <t>コウキョウ</t>
    </rPh>
    <rPh sb="2" eb="4">
      <t>ケンチク</t>
    </rPh>
    <phoneticPr fontId="2"/>
  </si>
  <si>
    <t>商業施設</t>
    <rPh sb="0" eb="2">
      <t>ショウギョウ</t>
    </rPh>
    <rPh sb="2" eb="4">
      <t>シセツ</t>
    </rPh>
    <phoneticPr fontId="2"/>
  </si>
  <si>
    <t>マネジメント</t>
    <phoneticPr fontId="2"/>
  </si>
  <si>
    <t>建築史</t>
    <rPh sb="0" eb="2">
      <t>ケンチク</t>
    </rPh>
    <rPh sb="2" eb="3">
      <t>シ</t>
    </rPh>
    <phoneticPr fontId="2"/>
  </si>
  <si>
    <t>見積・積算</t>
    <rPh sb="0" eb="2">
      <t>ミツ</t>
    </rPh>
    <rPh sb="3" eb="5">
      <t>セキサン</t>
    </rPh>
    <phoneticPr fontId="2"/>
  </si>
  <si>
    <t>防災計画</t>
    <rPh sb="0" eb="2">
      <t>ボウサイ</t>
    </rPh>
    <rPh sb="2" eb="4">
      <t>ケイカク</t>
    </rPh>
    <phoneticPr fontId="2"/>
  </si>
  <si>
    <t>都市計画</t>
    <rPh sb="0" eb="2">
      <t>トシ</t>
    </rPh>
    <rPh sb="2" eb="4">
      <t>ケイカク</t>
    </rPh>
    <phoneticPr fontId="2"/>
  </si>
  <si>
    <t>用語の定義</t>
    <rPh sb="0" eb="2">
      <t>ヨウゴ</t>
    </rPh>
    <rPh sb="3" eb="5">
      <t>テイギ</t>
    </rPh>
    <phoneticPr fontId="2"/>
  </si>
  <si>
    <t>面積・高さ・階数</t>
    <rPh sb="0" eb="2">
      <t>メンセキ</t>
    </rPh>
    <rPh sb="3" eb="4">
      <t>タカ</t>
    </rPh>
    <rPh sb="6" eb="8">
      <t>カイスウ</t>
    </rPh>
    <phoneticPr fontId="2"/>
  </si>
  <si>
    <t>敷地・構造・設備</t>
    <rPh sb="0" eb="2">
      <t>シキチ</t>
    </rPh>
    <rPh sb="3" eb="5">
      <t>コウゾウ</t>
    </rPh>
    <rPh sb="6" eb="8">
      <t>セツビ</t>
    </rPh>
    <phoneticPr fontId="2"/>
  </si>
  <si>
    <t>建築設備</t>
    <rPh sb="0" eb="2">
      <t>ケンチク</t>
    </rPh>
    <rPh sb="2" eb="4">
      <t>セツビ</t>
    </rPh>
    <phoneticPr fontId="2"/>
  </si>
  <si>
    <t>採光・換気</t>
    <rPh sb="0" eb="2">
      <t>サイコウ</t>
    </rPh>
    <rPh sb="3" eb="5">
      <t>カンキ</t>
    </rPh>
    <phoneticPr fontId="2"/>
  </si>
  <si>
    <t>一般構造</t>
    <rPh sb="0" eb="2">
      <t>イッパン</t>
    </rPh>
    <rPh sb="2" eb="4">
      <t>コウゾウ</t>
    </rPh>
    <phoneticPr fontId="2"/>
  </si>
  <si>
    <t>階段</t>
    <rPh sb="0" eb="2">
      <t>カイダン</t>
    </rPh>
    <phoneticPr fontId="2"/>
  </si>
  <si>
    <t>申請手続</t>
    <rPh sb="0" eb="2">
      <t>シンセイ</t>
    </rPh>
    <rPh sb="2" eb="4">
      <t>テツヅ</t>
    </rPh>
    <phoneticPr fontId="2"/>
  </si>
  <si>
    <t>耐火構造等</t>
    <rPh sb="0" eb="2">
      <t>タイカ</t>
    </rPh>
    <rPh sb="2" eb="4">
      <t>コウゾウ</t>
    </rPh>
    <rPh sb="4" eb="5">
      <t>トウ</t>
    </rPh>
    <phoneticPr fontId="2"/>
  </si>
  <si>
    <t>特建耐火等</t>
    <rPh sb="0" eb="2">
      <t>トッケン</t>
    </rPh>
    <rPh sb="2" eb="4">
      <t>タイカ</t>
    </rPh>
    <rPh sb="4" eb="5">
      <t>トウ</t>
    </rPh>
    <phoneticPr fontId="2"/>
  </si>
  <si>
    <t>防火地域</t>
    <rPh sb="0" eb="2">
      <t>ボウカ</t>
    </rPh>
    <rPh sb="2" eb="4">
      <t>チイキ</t>
    </rPh>
    <phoneticPr fontId="2"/>
  </si>
  <si>
    <t>防火区画</t>
    <rPh sb="0" eb="2">
      <t>ボウカ</t>
    </rPh>
    <rPh sb="2" eb="4">
      <t>クカク</t>
    </rPh>
    <phoneticPr fontId="2"/>
  </si>
  <si>
    <t>内装制限</t>
    <rPh sb="0" eb="2">
      <t>ナイソウ</t>
    </rPh>
    <rPh sb="2" eb="4">
      <t>セイゲン</t>
    </rPh>
    <phoneticPr fontId="2"/>
  </si>
  <si>
    <t>避難施設</t>
    <rPh sb="0" eb="2">
      <t>ヒナン</t>
    </rPh>
    <rPh sb="2" eb="4">
      <t>シセツ</t>
    </rPh>
    <phoneticPr fontId="2"/>
  </si>
  <si>
    <t>道路</t>
    <rPh sb="0" eb="2">
      <t>ドウロ</t>
    </rPh>
    <phoneticPr fontId="2"/>
  </si>
  <si>
    <t>建築制限</t>
    <rPh sb="0" eb="2">
      <t>ケンチク</t>
    </rPh>
    <rPh sb="2" eb="4">
      <t>セイゲン</t>
    </rPh>
    <phoneticPr fontId="2"/>
  </si>
  <si>
    <t>容積率・建ぺい率</t>
    <rPh sb="0" eb="2">
      <t>ヨウセキ</t>
    </rPh>
    <rPh sb="2" eb="3">
      <t>リツ</t>
    </rPh>
    <rPh sb="4" eb="5">
      <t>ケン</t>
    </rPh>
    <rPh sb="7" eb="8">
      <t>リツ</t>
    </rPh>
    <phoneticPr fontId="2"/>
  </si>
  <si>
    <t>高さ制限</t>
    <rPh sb="0" eb="1">
      <t>タカ</t>
    </rPh>
    <rPh sb="2" eb="4">
      <t>セイゲン</t>
    </rPh>
    <phoneticPr fontId="2"/>
  </si>
  <si>
    <t>地区計画</t>
    <rPh sb="0" eb="2">
      <t>チク</t>
    </rPh>
    <rPh sb="2" eb="4">
      <t>ケイカク</t>
    </rPh>
    <phoneticPr fontId="2"/>
  </si>
  <si>
    <t>建築協定</t>
    <rPh sb="0" eb="2">
      <t>ケンチク</t>
    </rPh>
    <rPh sb="2" eb="4">
      <t>キョウテイ</t>
    </rPh>
    <phoneticPr fontId="2"/>
  </si>
  <si>
    <t>バリアフリー法</t>
    <rPh sb="6" eb="7">
      <t>ホウ</t>
    </rPh>
    <phoneticPr fontId="2"/>
  </si>
  <si>
    <t>耐震改修法</t>
    <rPh sb="0" eb="2">
      <t>タイシン</t>
    </rPh>
    <rPh sb="2" eb="4">
      <t>カイシュウ</t>
    </rPh>
    <rPh sb="4" eb="5">
      <t>ホウ</t>
    </rPh>
    <phoneticPr fontId="2"/>
  </si>
  <si>
    <t>建築士法</t>
    <rPh sb="0" eb="3">
      <t>ケンチクシ</t>
    </rPh>
    <rPh sb="3" eb="4">
      <t>ホウ</t>
    </rPh>
    <phoneticPr fontId="2"/>
  </si>
  <si>
    <t>建設業法</t>
    <rPh sb="0" eb="3">
      <t>ケンセツギョウ</t>
    </rPh>
    <rPh sb="3" eb="4">
      <t>ホウ</t>
    </rPh>
    <phoneticPr fontId="2"/>
  </si>
  <si>
    <t>都市計画法</t>
    <rPh sb="0" eb="2">
      <t>トシ</t>
    </rPh>
    <rPh sb="2" eb="5">
      <t>ケイカクホウ</t>
    </rPh>
    <phoneticPr fontId="2"/>
  </si>
  <si>
    <t>消防法</t>
    <rPh sb="0" eb="3">
      <t>ショウボウホウ</t>
    </rPh>
    <phoneticPr fontId="2"/>
  </si>
  <si>
    <t>関係法令・その他</t>
    <rPh sb="0" eb="2">
      <t>カンケイ</t>
    </rPh>
    <rPh sb="2" eb="4">
      <t>ホウレイ</t>
    </rPh>
    <rPh sb="7" eb="8">
      <t>タ</t>
    </rPh>
    <phoneticPr fontId="2"/>
  </si>
  <si>
    <t>住宅関連法令</t>
    <rPh sb="0" eb="2">
      <t>ジュウタク</t>
    </rPh>
    <rPh sb="2" eb="4">
      <t>カンレン</t>
    </rPh>
    <rPh sb="4" eb="6">
      <t>ホウレイ</t>
    </rPh>
    <phoneticPr fontId="2"/>
  </si>
  <si>
    <t>木材・木質系材料</t>
    <rPh sb="0" eb="2">
      <t>モクザイ</t>
    </rPh>
    <rPh sb="3" eb="5">
      <t>モクシツ</t>
    </rPh>
    <rPh sb="5" eb="6">
      <t>ケイ</t>
    </rPh>
    <rPh sb="6" eb="8">
      <t>ザイリョウ</t>
    </rPh>
    <phoneticPr fontId="2"/>
  </si>
  <si>
    <t>コンクリート</t>
    <phoneticPr fontId="2"/>
  </si>
  <si>
    <t>鋼材・金属</t>
    <rPh sb="0" eb="2">
      <t>コウザイ</t>
    </rPh>
    <rPh sb="3" eb="5">
      <t>キンゾク</t>
    </rPh>
    <phoneticPr fontId="2"/>
  </si>
  <si>
    <t>建築材料</t>
    <rPh sb="0" eb="2">
      <t>ケンチク</t>
    </rPh>
    <rPh sb="2" eb="4">
      <t>ザイリョウ</t>
    </rPh>
    <phoneticPr fontId="2"/>
  </si>
  <si>
    <t>荷重・外力</t>
    <rPh sb="0" eb="2">
      <t>カジュウ</t>
    </rPh>
    <rPh sb="3" eb="5">
      <t>ガイリョク</t>
    </rPh>
    <phoneticPr fontId="2"/>
  </si>
  <si>
    <t>構造計画</t>
    <rPh sb="0" eb="2">
      <t>コウゾウ</t>
    </rPh>
    <rPh sb="2" eb="4">
      <t>ケイカク</t>
    </rPh>
    <phoneticPr fontId="2"/>
  </si>
  <si>
    <t>品確法</t>
    <rPh sb="0" eb="3">
      <t>ヒンカクホウ</t>
    </rPh>
    <phoneticPr fontId="2"/>
  </si>
  <si>
    <t>鉄骨構造</t>
    <rPh sb="0" eb="2">
      <t>テッコツ</t>
    </rPh>
    <rPh sb="2" eb="4">
      <t>コウゾウ</t>
    </rPh>
    <phoneticPr fontId="2"/>
  </si>
  <si>
    <t>RC造</t>
    <rPh sb="2" eb="3">
      <t>ヅク</t>
    </rPh>
    <phoneticPr fontId="2"/>
  </si>
  <si>
    <t>SRC造</t>
    <rPh sb="3" eb="4">
      <t>ゾウ</t>
    </rPh>
    <phoneticPr fontId="2"/>
  </si>
  <si>
    <t>壁構造</t>
    <rPh sb="0" eb="1">
      <t>カベ</t>
    </rPh>
    <rPh sb="1" eb="3">
      <t>コウゾウ</t>
    </rPh>
    <phoneticPr fontId="2"/>
  </si>
  <si>
    <t>木質構造</t>
    <rPh sb="0" eb="2">
      <t>モクシツ</t>
    </rPh>
    <rPh sb="2" eb="4">
      <t>コウゾウ</t>
    </rPh>
    <phoneticPr fontId="2"/>
  </si>
  <si>
    <t>地盤・土質</t>
    <rPh sb="0" eb="2">
      <t>ジバン</t>
    </rPh>
    <rPh sb="3" eb="5">
      <t>ドシツ</t>
    </rPh>
    <phoneticPr fontId="2"/>
  </si>
  <si>
    <t>基礎構造</t>
    <rPh sb="0" eb="2">
      <t>キソ</t>
    </rPh>
    <rPh sb="2" eb="4">
      <t>コウゾウ</t>
    </rPh>
    <phoneticPr fontId="2"/>
  </si>
  <si>
    <t>その他構造</t>
    <rPh sb="2" eb="3">
      <t>タ</t>
    </rPh>
    <rPh sb="3" eb="5">
      <t>コウゾウ</t>
    </rPh>
    <phoneticPr fontId="2"/>
  </si>
  <si>
    <t>施工計画</t>
    <rPh sb="0" eb="2">
      <t>セコウ</t>
    </rPh>
    <rPh sb="2" eb="4">
      <t>ケイカク</t>
    </rPh>
    <phoneticPr fontId="2"/>
  </si>
  <si>
    <t>現場管理</t>
    <rPh sb="0" eb="2">
      <t>ゲンバ</t>
    </rPh>
    <rPh sb="2" eb="4">
      <t>カンリ</t>
    </rPh>
    <phoneticPr fontId="2"/>
  </si>
  <si>
    <t>届出書類</t>
    <rPh sb="0" eb="1">
      <t>トド</t>
    </rPh>
    <rPh sb="1" eb="2">
      <t>デ</t>
    </rPh>
    <rPh sb="2" eb="4">
      <t>ショルイ</t>
    </rPh>
    <phoneticPr fontId="2"/>
  </si>
  <si>
    <t>鉄筋工事</t>
    <rPh sb="0" eb="2">
      <t>テッキン</t>
    </rPh>
    <rPh sb="2" eb="4">
      <t>コウジ</t>
    </rPh>
    <phoneticPr fontId="2"/>
  </si>
  <si>
    <t>コンクリート工事</t>
    <rPh sb="6" eb="8">
      <t>コウジ</t>
    </rPh>
    <phoneticPr fontId="2"/>
  </si>
  <si>
    <t>プレキャスト鉄筋</t>
    <rPh sb="6" eb="8">
      <t>テッキン</t>
    </rPh>
    <phoneticPr fontId="2"/>
  </si>
  <si>
    <t>仮設工事</t>
    <rPh sb="0" eb="2">
      <t>カセツ</t>
    </rPh>
    <rPh sb="2" eb="4">
      <t>コウジ</t>
    </rPh>
    <phoneticPr fontId="2"/>
  </si>
  <si>
    <t>型枠工事</t>
    <rPh sb="0" eb="2">
      <t>カタワク</t>
    </rPh>
    <rPh sb="2" eb="4">
      <t>コウジ</t>
    </rPh>
    <phoneticPr fontId="2"/>
  </si>
  <si>
    <t>鉄骨工事</t>
    <rPh sb="0" eb="2">
      <t>テッコツ</t>
    </rPh>
    <rPh sb="2" eb="4">
      <t>コウジ</t>
    </rPh>
    <phoneticPr fontId="2"/>
  </si>
  <si>
    <t>木造・組積工事</t>
    <rPh sb="0" eb="2">
      <t>モクゾウ</t>
    </rPh>
    <rPh sb="3" eb="5">
      <t>ソセキ</t>
    </rPh>
    <rPh sb="5" eb="7">
      <t>コウジ</t>
    </rPh>
    <phoneticPr fontId="2"/>
  </si>
  <si>
    <t>地盤調査</t>
    <rPh sb="0" eb="2">
      <t>ジバン</t>
    </rPh>
    <rPh sb="2" eb="4">
      <t>チョウサ</t>
    </rPh>
    <phoneticPr fontId="2"/>
  </si>
  <si>
    <t>土工事・山留工事</t>
    <rPh sb="0" eb="3">
      <t>ドコウジ</t>
    </rPh>
    <rPh sb="4" eb="6">
      <t>ヤマドメ</t>
    </rPh>
    <rPh sb="6" eb="8">
      <t>コウジ</t>
    </rPh>
    <phoneticPr fontId="2"/>
  </si>
  <si>
    <t>地業工事</t>
    <rPh sb="0" eb="2">
      <t>ジギョウ</t>
    </rPh>
    <rPh sb="2" eb="4">
      <t>コウジ</t>
    </rPh>
    <phoneticPr fontId="2"/>
  </si>
  <si>
    <t>石工事</t>
    <rPh sb="0" eb="1">
      <t>イシ</t>
    </rPh>
    <rPh sb="1" eb="3">
      <t>コウジ</t>
    </rPh>
    <phoneticPr fontId="2"/>
  </si>
  <si>
    <t>タイル工事</t>
    <rPh sb="3" eb="5">
      <t>コウジ</t>
    </rPh>
    <phoneticPr fontId="2"/>
  </si>
  <si>
    <t>左官工事</t>
    <rPh sb="0" eb="2">
      <t>サカン</t>
    </rPh>
    <rPh sb="2" eb="4">
      <t>コウジ</t>
    </rPh>
    <phoneticPr fontId="2"/>
  </si>
  <si>
    <t>内装工事</t>
    <rPh sb="0" eb="2">
      <t>ナイソウ</t>
    </rPh>
    <rPh sb="2" eb="4">
      <t>コウジ</t>
    </rPh>
    <phoneticPr fontId="2"/>
  </si>
  <si>
    <t>防水工事</t>
    <rPh sb="0" eb="2">
      <t>ボウスイ</t>
    </rPh>
    <rPh sb="2" eb="4">
      <t>コウジ</t>
    </rPh>
    <phoneticPr fontId="2"/>
  </si>
  <si>
    <t>ガラス工事</t>
    <rPh sb="3" eb="5">
      <t>コウジ</t>
    </rPh>
    <phoneticPr fontId="2"/>
  </si>
  <si>
    <t>外装・塗装工事</t>
    <rPh sb="0" eb="2">
      <t>ガイソウ</t>
    </rPh>
    <rPh sb="3" eb="5">
      <t>トソウ</t>
    </rPh>
    <rPh sb="5" eb="7">
      <t>コウジ</t>
    </rPh>
    <phoneticPr fontId="2"/>
  </si>
  <si>
    <t>施工機材</t>
    <rPh sb="0" eb="2">
      <t>セコウ</t>
    </rPh>
    <rPh sb="2" eb="4">
      <t>キザイ</t>
    </rPh>
    <phoneticPr fontId="2"/>
  </si>
  <si>
    <t>設備工事</t>
    <rPh sb="0" eb="2">
      <t>セツビ</t>
    </rPh>
    <rPh sb="2" eb="4">
      <t>コウジ</t>
    </rPh>
    <phoneticPr fontId="2"/>
  </si>
  <si>
    <t>請負契約</t>
    <rPh sb="0" eb="2">
      <t>ウケオイ</t>
    </rPh>
    <rPh sb="2" eb="4">
      <t>ケイヤク</t>
    </rPh>
    <phoneticPr fontId="2"/>
  </si>
  <si>
    <t>耐震改修工事</t>
    <rPh sb="0" eb="2">
      <t>タイシン</t>
    </rPh>
    <rPh sb="2" eb="4">
      <t>カイシュウ</t>
    </rPh>
    <rPh sb="4" eb="6">
      <t>コウジ</t>
    </rPh>
    <phoneticPr fontId="2"/>
  </si>
  <si>
    <t>2巡目計画：20200408</t>
    <rPh sb="1" eb="2">
      <t>ジュン</t>
    </rPh>
    <rPh sb="2" eb="3">
      <t>メ</t>
    </rPh>
    <rPh sb="3" eb="5">
      <t>ケイカク</t>
    </rPh>
    <phoneticPr fontId="2"/>
  </si>
  <si>
    <t>問</t>
    <rPh sb="0" eb="1">
      <t>モン</t>
    </rPh>
    <phoneticPr fontId="2"/>
  </si>
  <si>
    <t>静定・不静定</t>
    <rPh sb="0" eb="2">
      <t>セイテイ</t>
    </rPh>
    <rPh sb="3" eb="4">
      <t>フ</t>
    </rPh>
    <rPh sb="4" eb="6">
      <t>セイテイ</t>
    </rPh>
    <phoneticPr fontId="2"/>
  </si>
  <si>
    <t>断面の性質</t>
    <rPh sb="0" eb="2">
      <t>ダンメン</t>
    </rPh>
    <rPh sb="3" eb="5">
      <t>セイシツ</t>
    </rPh>
    <phoneticPr fontId="2"/>
  </si>
  <si>
    <t>応力度</t>
    <rPh sb="0" eb="2">
      <t>オウリョク</t>
    </rPh>
    <rPh sb="2" eb="3">
      <t>ド</t>
    </rPh>
    <phoneticPr fontId="2"/>
  </si>
  <si>
    <t>全塑性モーメント</t>
    <rPh sb="0" eb="1">
      <t>ゼン</t>
    </rPh>
    <rPh sb="1" eb="3">
      <t>ソセイ</t>
    </rPh>
    <phoneticPr fontId="2"/>
  </si>
  <si>
    <t>崩壊荷重</t>
    <rPh sb="0" eb="2">
      <t>ホウカイ</t>
    </rPh>
    <rPh sb="2" eb="4">
      <t>カジュウ</t>
    </rPh>
    <phoneticPr fontId="2"/>
  </si>
  <si>
    <t>トラス</t>
    <phoneticPr fontId="2"/>
  </si>
  <si>
    <t>座屈</t>
    <rPh sb="0" eb="2">
      <t>ザクツ</t>
    </rPh>
    <phoneticPr fontId="2"/>
  </si>
  <si>
    <t>たわみ</t>
    <phoneticPr fontId="2"/>
  </si>
  <si>
    <t>層間変位</t>
    <rPh sb="0" eb="2">
      <t>ソウカン</t>
    </rPh>
    <rPh sb="2" eb="4">
      <t>ヘンイ</t>
    </rPh>
    <phoneticPr fontId="2"/>
  </si>
  <si>
    <t>固有周期</t>
    <rPh sb="0" eb="2">
      <t>コユウ</t>
    </rPh>
    <rPh sb="2" eb="4">
      <t>シュウキ</t>
    </rPh>
    <phoneticPr fontId="2"/>
  </si>
  <si>
    <t>分</t>
    <rPh sb="0" eb="1">
      <t>フン</t>
    </rPh>
    <phoneticPr fontId="2"/>
  </si>
  <si>
    <t>1問当たり4分。</t>
    <rPh sb="1" eb="2">
      <t>モン</t>
    </rPh>
    <rPh sb="2" eb="3">
      <t>ア</t>
    </rPh>
    <rPh sb="6" eb="7">
      <t>フン</t>
    </rPh>
    <phoneticPr fontId="2"/>
  </si>
  <si>
    <t>苦手順</t>
    <rPh sb="0" eb="2">
      <t>ニガテ</t>
    </rPh>
    <rPh sb="2" eb="3">
      <t>ジュン</t>
    </rPh>
    <phoneticPr fontId="2"/>
  </si>
  <si>
    <t>再出題</t>
    <rPh sb="0" eb="1">
      <t>サイ</t>
    </rPh>
    <rPh sb="1" eb="3">
      <t>シュツダイ</t>
    </rPh>
    <phoneticPr fontId="2"/>
  </si>
  <si>
    <t>中間</t>
    <rPh sb="0" eb="2">
      <t>チュウカン</t>
    </rPh>
    <phoneticPr fontId="2"/>
  </si>
  <si>
    <t>商業建築</t>
    <rPh sb="0" eb="2">
      <t>ショウギョウ</t>
    </rPh>
    <rPh sb="2" eb="4">
      <t>ケンチク</t>
    </rPh>
    <phoneticPr fontId="2"/>
  </si>
  <si>
    <t>空調設備</t>
    <rPh sb="0" eb="2">
      <t>クウチョウ</t>
    </rPh>
    <rPh sb="2" eb="4">
      <t>セツビ</t>
    </rPh>
    <phoneticPr fontId="2"/>
  </si>
  <si>
    <t>電気設備</t>
    <rPh sb="0" eb="2">
      <t>デンキ</t>
    </rPh>
    <rPh sb="2" eb="4">
      <t>セツビ</t>
    </rPh>
    <phoneticPr fontId="2"/>
  </si>
  <si>
    <t>1～3ブロック計</t>
    <phoneticPr fontId="2"/>
  </si>
  <si>
    <t>4～6ブロック計</t>
    <phoneticPr fontId="2"/>
  </si>
  <si>
    <t>1～6計</t>
    <rPh sb="3" eb="4">
      <t>ケイ</t>
    </rPh>
    <phoneticPr fontId="2"/>
  </si>
  <si>
    <t>正答率</t>
    <rPh sb="0" eb="2">
      <t>セイトウ</t>
    </rPh>
    <rPh sb="2" eb="3">
      <t>リツ</t>
    </rPh>
    <phoneticPr fontId="2"/>
  </si>
  <si>
    <t>問題数</t>
    <rPh sb="0" eb="2">
      <t>モンダイ</t>
    </rPh>
    <rPh sb="2" eb="3">
      <t>スウ</t>
    </rPh>
    <phoneticPr fontId="2"/>
  </si>
  <si>
    <t>正答数</t>
    <rPh sb="0" eb="2">
      <t>セイトウ</t>
    </rPh>
    <rPh sb="2" eb="3">
      <t>スウ</t>
    </rPh>
    <phoneticPr fontId="2"/>
  </si>
  <si>
    <t>分</t>
    <rPh sb="0" eb="1">
      <t>フン</t>
    </rPh>
    <phoneticPr fontId="2"/>
  </si>
  <si>
    <t>秒</t>
    <rPh sb="0" eb="1">
      <t>ビョウ</t>
    </rPh>
    <phoneticPr fontId="2"/>
  </si>
  <si>
    <t>実施率</t>
    <rPh sb="0" eb="2">
      <t>ジッシ</t>
    </rPh>
    <rPh sb="2" eb="3">
      <t>リツ</t>
    </rPh>
    <phoneticPr fontId="2"/>
  </si>
  <si>
    <t>実施数</t>
    <rPh sb="0" eb="2">
      <t>ジッシ</t>
    </rPh>
    <rPh sb="2" eb="3">
      <t>スウ</t>
    </rPh>
    <phoneticPr fontId="2"/>
  </si>
  <si>
    <t>時間</t>
    <rPh sb="0" eb="2">
      <t>ジカン</t>
    </rPh>
    <phoneticPr fontId="2"/>
  </si>
  <si>
    <t>２巡目結果：20200531</t>
    <rPh sb="1" eb="2">
      <t>ジュン</t>
    </rPh>
    <rPh sb="2" eb="3">
      <t>メ</t>
    </rPh>
    <rPh sb="3" eb="5">
      <t>ケッカ</t>
    </rPh>
    <phoneticPr fontId="2"/>
  </si>
  <si>
    <t>再出題</t>
    <rPh sb="0" eb="1">
      <t>サイ</t>
    </rPh>
    <rPh sb="1" eb="3">
      <t>シュツダイ</t>
    </rPh>
    <phoneticPr fontId="2"/>
  </si>
  <si>
    <t>1巡目</t>
    <rPh sb="1" eb="2">
      <t>ジュン</t>
    </rPh>
    <rPh sb="2" eb="3">
      <t>メ</t>
    </rPh>
    <phoneticPr fontId="2"/>
  </si>
  <si>
    <t>2巡目</t>
    <rPh sb="1" eb="2">
      <t>ジュン</t>
    </rPh>
    <rPh sb="2" eb="3">
      <t>メ</t>
    </rPh>
    <phoneticPr fontId="2"/>
  </si>
  <si>
    <t>2巡目大問</t>
    <rPh sb="1" eb="2">
      <t>ジュン</t>
    </rPh>
    <rPh sb="2" eb="3">
      <t>メ</t>
    </rPh>
    <rPh sb="3" eb="5">
      <t>ダイモン</t>
    </rPh>
    <phoneticPr fontId="2"/>
  </si>
  <si>
    <t>2020/06/01更新</t>
    <rPh sb="10" eb="12">
      <t>コウシン</t>
    </rPh>
    <phoneticPr fontId="2"/>
  </si>
  <si>
    <t>解答時間分</t>
    <rPh sb="0" eb="2">
      <t>カイトウ</t>
    </rPh>
    <rPh sb="2" eb="4">
      <t>ジカン</t>
    </rPh>
    <rPh sb="4" eb="5">
      <t>フン</t>
    </rPh>
    <phoneticPr fontId="2"/>
  </si>
  <si>
    <t>1問当たり秒</t>
    <rPh sb="1" eb="2">
      <t>モン</t>
    </rPh>
    <rPh sb="2" eb="3">
      <t>ア</t>
    </rPh>
    <rPh sb="5" eb="6">
      <t>ビョウ</t>
    </rPh>
    <phoneticPr fontId="2"/>
  </si>
  <si>
    <t>時間？！</t>
    <rPh sb="0" eb="2">
      <t>ジカン</t>
    </rPh>
    <phoneticPr fontId="2"/>
  </si>
  <si>
    <t>確かに、秒殺もあるし・・。</t>
    <rPh sb="0" eb="1">
      <t>タシ</t>
    </rPh>
    <rPh sb="4" eb="6">
      <t>ビョウサツ</t>
    </rPh>
    <phoneticPr fontId="2"/>
  </si>
  <si>
    <t>大問は10分/問</t>
    <rPh sb="0" eb="2">
      <t>ダイモン</t>
    </rPh>
    <rPh sb="5" eb="6">
      <t>フン</t>
    </rPh>
    <rPh sb="7" eb="8">
      <t>モン</t>
    </rPh>
    <phoneticPr fontId="2"/>
  </si>
  <si>
    <t>問/時間</t>
    <rPh sb="0" eb="1">
      <t>モン</t>
    </rPh>
    <rPh sb="2" eb="4">
      <t>ジカン</t>
    </rPh>
    <phoneticPr fontId="2"/>
  </si>
  <si>
    <t>ｖ</t>
    <phoneticPr fontId="2"/>
  </si>
  <si>
    <t>環境</t>
    <rPh sb="0" eb="2">
      <t>カンキョウ</t>
    </rPh>
    <phoneticPr fontId="2"/>
  </si>
  <si>
    <t>換気</t>
    <rPh sb="0" eb="2">
      <t>カンキ</t>
    </rPh>
    <phoneticPr fontId="2"/>
  </si>
  <si>
    <t>×</t>
    <phoneticPr fontId="2"/>
  </si>
  <si>
    <t>◎</t>
    <phoneticPr fontId="2"/>
  </si>
  <si>
    <t>％</t>
    <phoneticPr fontId="2"/>
  </si>
  <si>
    <t>設備</t>
    <rPh sb="0" eb="2">
      <t>セツビ</t>
    </rPh>
    <phoneticPr fontId="2"/>
  </si>
  <si>
    <t>給排水</t>
    <rPh sb="0" eb="3">
      <t>キュウハイスイ</t>
    </rPh>
    <phoneticPr fontId="2"/>
  </si>
  <si>
    <t>秒/問</t>
    <rPh sb="0" eb="1">
      <t>ビョウ</t>
    </rPh>
    <rPh sb="2" eb="3">
      <t>モン</t>
    </rPh>
    <phoneticPr fontId="2"/>
  </si>
  <si>
    <t>計画</t>
    <rPh sb="0" eb="2">
      <t>ケイカク</t>
    </rPh>
    <phoneticPr fontId="2"/>
  </si>
  <si>
    <t>建築計画</t>
    <rPh sb="0" eb="2">
      <t>ケンチク</t>
    </rPh>
    <rPh sb="2" eb="4">
      <t>ケイカク</t>
    </rPh>
    <phoneticPr fontId="2"/>
  </si>
  <si>
    <t>施工</t>
    <rPh sb="0" eb="2">
      <t>セコウ</t>
    </rPh>
    <phoneticPr fontId="2"/>
  </si>
  <si>
    <t>施工計画</t>
    <rPh sb="0" eb="2">
      <t>セコウ</t>
    </rPh>
    <rPh sb="2" eb="4">
      <t>ケイカク</t>
    </rPh>
    <phoneticPr fontId="2"/>
  </si>
  <si>
    <t>構造</t>
    <rPh sb="0" eb="2">
      <t>コウゾウ</t>
    </rPh>
    <phoneticPr fontId="2"/>
  </si>
  <si>
    <t>荷重・外力</t>
    <rPh sb="0" eb="2">
      <t>カジュウ</t>
    </rPh>
    <rPh sb="3" eb="5">
      <t>ガイリョク</t>
    </rPh>
    <phoneticPr fontId="2"/>
  </si>
  <si>
    <t>合計</t>
    <rPh sb="0" eb="2">
      <t>ゴウケイ</t>
    </rPh>
    <phoneticPr fontId="2"/>
  </si>
  <si>
    <t>伝熱</t>
    <rPh sb="0" eb="2">
      <t>デンネツ</t>
    </rPh>
    <phoneticPr fontId="2"/>
  </si>
  <si>
    <t>空調設備</t>
    <rPh sb="0" eb="2">
      <t>クウチョウ</t>
    </rPh>
    <rPh sb="2" eb="4">
      <t>セツビ</t>
    </rPh>
    <phoneticPr fontId="2"/>
  </si>
  <si>
    <t>各部寸法</t>
    <rPh sb="0" eb="2">
      <t>カクブ</t>
    </rPh>
    <rPh sb="2" eb="4">
      <t>スンポウ</t>
    </rPh>
    <phoneticPr fontId="2"/>
  </si>
  <si>
    <t>鉄筋工事</t>
    <rPh sb="0" eb="2">
      <t>テッキン</t>
    </rPh>
    <rPh sb="2" eb="4">
      <t>コウジ</t>
    </rPh>
    <phoneticPr fontId="2"/>
  </si>
  <si>
    <t>法規</t>
    <rPh sb="0" eb="2">
      <t>ホウキ</t>
    </rPh>
    <phoneticPr fontId="2"/>
  </si>
  <si>
    <t>木質構造</t>
    <rPh sb="0" eb="4">
      <t>モクシツコウゾウ</t>
    </rPh>
    <phoneticPr fontId="2"/>
  </si>
  <si>
    <t>時間計算用</t>
    <rPh sb="0" eb="2">
      <t>ジカン</t>
    </rPh>
    <rPh sb="2" eb="5">
      <t>ケイサンヨウ</t>
    </rPh>
    <phoneticPr fontId="2"/>
  </si>
  <si>
    <t>防火区域</t>
    <rPh sb="0" eb="2">
      <t>ボウカ</t>
    </rPh>
    <rPh sb="2" eb="4">
      <t>クイキ</t>
    </rPh>
    <phoneticPr fontId="2"/>
  </si>
  <si>
    <t>コンクリート工事</t>
    <rPh sb="6" eb="8">
      <t>コウジ</t>
    </rPh>
    <phoneticPr fontId="2"/>
  </si>
  <si>
    <t>RC造</t>
    <rPh sb="2" eb="3">
      <t>ゾウ</t>
    </rPh>
    <phoneticPr fontId="2"/>
  </si>
  <si>
    <t>型枠工事</t>
    <rPh sb="0" eb="2">
      <t>カタワク</t>
    </rPh>
    <rPh sb="2" eb="4">
      <t>コウジ</t>
    </rPh>
    <phoneticPr fontId="2"/>
  </si>
  <si>
    <t>左官工事</t>
    <rPh sb="0" eb="2">
      <t>サカン</t>
    </rPh>
    <rPh sb="2" eb="4">
      <t>コウジ</t>
    </rPh>
    <phoneticPr fontId="2"/>
  </si>
  <si>
    <t>見積・積算</t>
    <rPh sb="0" eb="2">
      <t>ミツ</t>
    </rPh>
    <rPh sb="3" eb="5">
      <t>セキサン</t>
    </rPh>
    <phoneticPr fontId="2"/>
  </si>
  <si>
    <t>コンクリート</t>
    <phoneticPr fontId="2"/>
  </si>
  <si>
    <t>壁構造</t>
    <rPh sb="0" eb="1">
      <t>カベ</t>
    </rPh>
    <rPh sb="1" eb="3">
      <t>コウゾウ</t>
    </rPh>
    <phoneticPr fontId="2"/>
  </si>
  <si>
    <t>マネジメント</t>
    <phoneticPr fontId="2"/>
  </si>
  <si>
    <t>?</t>
    <phoneticPr fontId="2"/>
  </si>
  <si>
    <t>atomawasi</t>
    <phoneticPr fontId="2"/>
  </si>
  <si>
    <t>-</t>
    <phoneticPr fontId="2"/>
  </si>
  <si>
    <t>参考：合格基準点</t>
    <rPh sb="0" eb="2">
      <t>サンコウ</t>
    </rPh>
    <rPh sb="3" eb="5">
      <t>ゴウカク</t>
    </rPh>
    <rPh sb="5" eb="8">
      <t>キジュンテン</t>
    </rPh>
    <phoneticPr fontId="2"/>
  </si>
  <si>
    <t>※R01、大問除く</t>
    <rPh sb="5" eb="7">
      <t>ダイモン</t>
    </rPh>
    <rPh sb="7" eb="8">
      <t>ノゾ</t>
    </rPh>
    <phoneticPr fontId="2"/>
  </si>
  <si>
    <t>↑問題の数</t>
    <rPh sb="1" eb="3">
      <t>モンダイ</t>
    </rPh>
    <rPh sb="4" eb="5">
      <t>カズ</t>
    </rPh>
    <phoneticPr fontId="2"/>
  </si>
  <si>
    <t>↑正解</t>
    <rPh sb="1" eb="3">
      <t>セイカイ</t>
    </rPh>
    <phoneticPr fontId="2"/>
  </si>
  <si>
    <t>はじめに</t>
    <phoneticPr fontId="2"/>
  </si>
  <si>
    <t>・</t>
    <phoneticPr fontId="2"/>
  </si>
  <si>
    <t>やまなみについて</t>
    <phoneticPr fontId="2"/>
  </si>
  <si>
    <t>学科：S</t>
    <rPh sb="0" eb="2">
      <t>ガッカ</t>
    </rPh>
    <phoneticPr fontId="2"/>
  </si>
  <si>
    <t>学科：Sビクトリー　製図：S短期</t>
    <rPh sb="0" eb="2">
      <t>ガッカ</t>
    </rPh>
    <rPh sb="10" eb="12">
      <t>セイズ</t>
    </rPh>
    <rPh sb="14" eb="16">
      <t>タンキ</t>
    </rPh>
    <phoneticPr fontId="2"/>
  </si>
  <si>
    <t>平成30年　一級建築士製図　受験　ランクⅡ</t>
    <rPh sb="0" eb="2">
      <t>ヘイセイ</t>
    </rPh>
    <rPh sb="4" eb="5">
      <t>ネン</t>
    </rPh>
    <rPh sb="6" eb="8">
      <t>イッキュウ</t>
    </rPh>
    <rPh sb="8" eb="11">
      <t>ケンチクシ</t>
    </rPh>
    <rPh sb="11" eb="13">
      <t>セイズ</t>
    </rPh>
    <rPh sb="14" eb="16">
      <t>ジュケン</t>
    </rPh>
    <phoneticPr fontId="2"/>
  </si>
  <si>
    <t>製図：U直接塾</t>
    <rPh sb="0" eb="2">
      <t>セイズ</t>
    </rPh>
    <rPh sb="4" eb="6">
      <t>チョクセツ</t>
    </rPh>
    <rPh sb="6" eb="7">
      <t>ジュク</t>
    </rPh>
    <phoneticPr fontId="2"/>
  </si>
  <si>
    <t>令和元年　一級建築士製図　受験　ランクⅢ</t>
    <rPh sb="0" eb="2">
      <t>レイワ</t>
    </rPh>
    <rPh sb="2" eb="4">
      <t>ガンネン</t>
    </rPh>
    <rPh sb="5" eb="10">
      <t>イッキュウケンチクシ</t>
    </rPh>
    <rPh sb="10" eb="12">
      <t>セイズ</t>
    </rPh>
    <rPh sb="13" eb="15">
      <t>ジュケン</t>
    </rPh>
    <phoneticPr fontId="2"/>
  </si>
  <si>
    <t>某文系学部卒業。就活時に技術職に内定。建築系の単位を取得し卒業時に二級建築士の受験資格を得る。</t>
    <rPh sb="0" eb="1">
      <t>ボウ</t>
    </rPh>
    <rPh sb="1" eb="3">
      <t>ブンケイ</t>
    </rPh>
    <rPh sb="3" eb="5">
      <t>ガクブ</t>
    </rPh>
    <rPh sb="5" eb="7">
      <t>ソツギョウ</t>
    </rPh>
    <rPh sb="8" eb="10">
      <t>シュウカツ</t>
    </rPh>
    <rPh sb="10" eb="11">
      <t>ジ</t>
    </rPh>
    <rPh sb="12" eb="14">
      <t>ギジュツ</t>
    </rPh>
    <rPh sb="14" eb="15">
      <t>ショク</t>
    </rPh>
    <rPh sb="16" eb="18">
      <t>ナイテイ</t>
    </rPh>
    <rPh sb="19" eb="21">
      <t>ケンチク</t>
    </rPh>
    <rPh sb="21" eb="22">
      <t>ケイ</t>
    </rPh>
    <rPh sb="23" eb="25">
      <t>タンイ</t>
    </rPh>
    <rPh sb="26" eb="28">
      <t>シュトク</t>
    </rPh>
    <rPh sb="29" eb="31">
      <t>ソツギョウ</t>
    </rPh>
    <rPh sb="31" eb="32">
      <t>ジ</t>
    </rPh>
    <rPh sb="33" eb="38">
      <t>ニキュウケンチクシ</t>
    </rPh>
    <rPh sb="39" eb="41">
      <t>ジュケン</t>
    </rPh>
    <rPh sb="41" eb="43">
      <t>シカク</t>
    </rPh>
    <rPh sb="44" eb="45">
      <t>エ</t>
    </rPh>
    <phoneticPr fontId="2"/>
  </si>
  <si>
    <t>平成28年　一級建築士学科　初受験　76点（確か）</t>
    <rPh sb="0" eb="2">
      <t>ヘイセイ</t>
    </rPh>
    <rPh sb="4" eb="5">
      <t>ネン</t>
    </rPh>
    <rPh sb="6" eb="8">
      <t>イッキュウ</t>
    </rPh>
    <rPh sb="8" eb="11">
      <t>ケンチクシ</t>
    </rPh>
    <rPh sb="11" eb="13">
      <t>ガッカ</t>
    </rPh>
    <rPh sb="14" eb="15">
      <t>ハツ</t>
    </rPh>
    <rPh sb="15" eb="17">
      <t>ジュケン</t>
    </rPh>
    <rPh sb="20" eb="21">
      <t>テン</t>
    </rPh>
    <rPh sb="22" eb="23">
      <t>タシ</t>
    </rPh>
    <phoneticPr fontId="2"/>
  </si>
  <si>
    <r>
      <t>平成29年　一級建築士</t>
    </r>
    <r>
      <rPr>
        <sz val="11"/>
        <color rgb="FFFF0000"/>
        <rFont val="メイリオ"/>
        <family val="3"/>
        <charset val="128"/>
      </rPr>
      <t>学科　受験　92点</t>
    </r>
    <r>
      <rPr>
        <sz val="11"/>
        <color theme="1"/>
        <rFont val="メイリオ"/>
        <family val="3"/>
        <charset val="128"/>
      </rPr>
      <t>、製図ランクⅡ</t>
    </r>
    <rPh sb="0" eb="2">
      <t>ヘイセイ</t>
    </rPh>
    <rPh sb="4" eb="5">
      <t>ネン</t>
    </rPh>
    <rPh sb="6" eb="8">
      <t>イッキュウ</t>
    </rPh>
    <rPh sb="8" eb="11">
      <t>ケンチクシ</t>
    </rPh>
    <rPh sb="11" eb="13">
      <t>ガッカ</t>
    </rPh>
    <rPh sb="14" eb="16">
      <t>ジュケン</t>
    </rPh>
    <rPh sb="19" eb="20">
      <t>テン</t>
    </rPh>
    <rPh sb="21" eb="23">
      <t>セイズ</t>
    </rPh>
    <phoneticPr fontId="2"/>
  </si>
  <si>
    <t>勉強のスタンス</t>
    <rPh sb="0" eb="2">
      <t>ベンキョウ</t>
    </rPh>
    <phoneticPr fontId="2"/>
  </si>
  <si>
    <t>頑張りすぎない</t>
    <rPh sb="0" eb="2">
      <t>ガンバ</t>
    </rPh>
    <phoneticPr fontId="2"/>
  </si>
  <si>
    <t>短期集中型を続ける</t>
    <rPh sb="0" eb="2">
      <t>タンキ</t>
    </rPh>
    <rPh sb="2" eb="5">
      <t>シュウチュウガタ</t>
    </rPh>
    <rPh sb="6" eb="7">
      <t>ツヅ</t>
    </rPh>
    <phoneticPr fontId="2"/>
  </si>
  <si>
    <t>苦手な項目は後回し</t>
    <rPh sb="0" eb="2">
      <t>ニガテ</t>
    </rPh>
    <rPh sb="3" eb="5">
      <t>コウモク</t>
    </rPh>
    <rPh sb="6" eb="8">
      <t>アトマワ</t>
    </rPh>
    <phoneticPr fontId="2"/>
  </si>
  <si>
    <t>得意科目</t>
    <rPh sb="0" eb="2">
      <t>トクイ</t>
    </rPh>
    <rPh sb="2" eb="4">
      <t>カモク</t>
    </rPh>
    <phoneticPr fontId="2"/>
  </si>
  <si>
    <t>苦手科目</t>
    <rPh sb="0" eb="2">
      <t>ニガテ</t>
    </rPh>
    <rPh sb="2" eb="4">
      <t>カモク</t>
    </rPh>
    <phoneticPr fontId="2"/>
  </si>
  <si>
    <t>環境設備、構造</t>
    <rPh sb="0" eb="2">
      <t>カンキョウ</t>
    </rPh>
    <rPh sb="2" eb="4">
      <t>セツビ</t>
    </rPh>
    <rPh sb="5" eb="7">
      <t>コウゾウ</t>
    </rPh>
    <phoneticPr fontId="2"/>
  </si>
  <si>
    <r>
      <t>公開しているスケジュールややったことの内容は、すべて</t>
    </r>
    <r>
      <rPr>
        <b/>
        <sz val="11"/>
        <color theme="1"/>
        <rFont val="メイリオ"/>
        <family val="3"/>
        <charset val="128"/>
      </rPr>
      <t>最低限</t>
    </r>
    <r>
      <rPr>
        <sz val="11"/>
        <color theme="1"/>
        <rFont val="メイリオ"/>
        <family val="3"/>
        <charset val="128"/>
      </rPr>
      <t>だと思っていただければ幸いです。</t>
    </r>
    <rPh sb="40" eb="41">
      <t>サイワ</t>
    </rPh>
    <phoneticPr fontId="2"/>
  </si>
  <si>
    <t>139日</t>
    <rPh sb="3" eb="4">
      <t>ニチ</t>
    </rPh>
    <phoneticPr fontId="2"/>
  </si>
  <si>
    <t>https://hlefyt.hatenadiary.org/entry/2020/02/24/173331</t>
    <phoneticPr fontId="2"/>
  </si>
  <si>
    <t>https://hlefyt.hatenadiary.org/entry/2020/03/01/214627</t>
    <phoneticPr fontId="2"/>
  </si>
  <si>
    <t>133日</t>
    <rPh sb="3" eb="4">
      <t>ニチ</t>
    </rPh>
    <phoneticPr fontId="2"/>
  </si>
  <si>
    <t>法令集線引き</t>
    <rPh sb="0" eb="2">
      <t>ホウレイ</t>
    </rPh>
    <rPh sb="2" eb="3">
      <t>シュウ</t>
    </rPh>
    <rPh sb="3" eb="5">
      <t>センヒ</t>
    </rPh>
    <phoneticPr fontId="2"/>
  </si>
  <si>
    <t>128日</t>
    <rPh sb="3" eb="4">
      <t>ニチ</t>
    </rPh>
    <phoneticPr fontId="2"/>
  </si>
  <si>
    <t>https://hlefyt.hatenadiary.org/entry/2020/03/06/233831</t>
    <phoneticPr fontId="2"/>
  </si>
  <si>
    <t>120日</t>
    <rPh sb="3" eb="4">
      <t>ニチ</t>
    </rPh>
    <phoneticPr fontId="2"/>
  </si>
  <si>
    <t>https://hlefyt.hatenadiary.org/entry/2020/03/14/224446</t>
    <phoneticPr fontId="2"/>
  </si>
  <si>
    <t>解く時間を確認。</t>
    <rPh sb="0" eb="1">
      <t>ト</t>
    </rPh>
    <rPh sb="2" eb="4">
      <t>ジカン</t>
    </rPh>
    <rPh sb="5" eb="7">
      <t>カクニン</t>
    </rPh>
    <phoneticPr fontId="2"/>
  </si>
  <si>
    <t>←</t>
    <phoneticPr fontId="2"/>
  </si>
  <si>
    <t>（苦手な項目に着手できない・・という気乗りがしないことよりも、とにかく勉強をどんどんやる！というスタンス）</t>
    <rPh sb="1" eb="3">
      <t>ニガテ</t>
    </rPh>
    <rPh sb="4" eb="6">
      <t>コウモク</t>
    </rPh>
    <rPh sb="7" eb="9">
      <t>チャクシュ</t>
    </rPh>
    <rPh sb="18" eb="20">
      <t>キノ</t>
    </rPh>
    <rPh sb="35" eb="37">
      <t>ベンキョウ</t>
    </rPh>
    <phoneticPr fontId="2"/>
  </si>
  <si>
    <r>
      <t>また、一度学科を通過している身、</t>
    </r>
    <r>
      <rPr>
        <b/>
        <sz val="11"/>
        <color theme="1"/>
        <rFont val="メイリオ"/>
        <family val="3"/>
        <charset val="128"/>
      </rPr>
      <t>【角落ち復活】</t>
    </r>
    <r>
      <rPr>
        <sz val="11"/>
        <color theme="1"/>
        <rFont val="メイリオ"/>
        <family val="3"/>
        <charset val="128"/>
      </rPr>
      <t>であることを再度、念押しさせていただきます。</t>
    </r>
    <rPh sb="3" eb="5">
      <t>イチド</t>
    </rPh>
    <rPh sb="5" eb="7">
      <t>ガッカ</t>
    </rPh>
    <rPh sb="8" eb="10">
      <t>ツウカ</t>
    </rPh>
    <rPh sb="14" eb="15">
      <t>ミ</t>
    </rPh>
    <rPh sb="17" eb="18">
      <t>カド</t>
    </rPh>
    <rPh sb="18" eb="19">
      <t>オ</t>
    </rPh>
    <rPh sb="20" eb="22">
      <t>フッカツ</t>
    </rPh>
    <rPh sb="29" eb="31">
      <t>サイド</t>
    </rPh>
    <rPh sb="32" eb="34">
      <t>ネンオ</t>
    </rPh>
    <phoneticPr fontId="2"/>
  </si>
  <si>
    <t>https://hlefyt.hatenadiary.org/entry/2020/03/28/122033</t>
    <phoneticPr fontId="2"/>
  </si>
  <si>
    <t>106日</t>
    <rPh sb="3" eb="4">
      <t>ニチ</t>
    </rPh>
    <phoneticPr fontId="2"/>
  </si>
  <si>
    <t>10年分完了。</t>
    <rPh sb="2" eb="3">
      <t>ネン</t>
    </rPh>
    <rPh sb="3" eb="4">
      <t>ブン</t>
    </rPh>
    <rPh sb="4" eb="6">
      <t>カンリョウ</t>
    </rPh>
    <phoneticPr fontId="2"/>
  </si>
  <si>
    <t>■</t>
    <phoneticPr fontId="2"/>
  </si>
  <si>
    <t>https://hlefyt.hatenadiary.org/entry/2020/03/29/233339</t>
    <phoneticPr fontId="2"/>
  </si>
  <si>
    <t>105日</t>
    <rPh sb="3" eb="4">
      <t>ニチ</t>
    </rPh>
    <phoneticPr fontId="2"/>
  </si>
  <si>
    <t>15年分完了、進捗。</t>
    <rPh sb="2" eb="4">
      <t>ネンブン</t>
    </rPh>
    <rPh sb="4" eb="6">
      <t>カンリョウ</t>
    </rPh>
    <rPh sb="7" eb="9">
      <t>シンチョク</t>
    </rPh>
    <phoneticPr fontId="2"/>
  </si>
  <si>
    <t>※ブログと重複する部分あり※</t>
    <rPh sb="5" eb="7">
      <t>チョウフク</t>
    </rPh>
    <rPh sb="9" eb="11">
      <t>ブブン</t>
    </rPh>
    <phoneticPr fontId="2"/>
  </si>
  <si>
    <t>一級建築施工管理技士を受験。合格。</t>
    <rPh sb="0" eb="10">
      <t>イッキュウケンチクセコウカンリギシ</t>
    </rPh>
    <rPh sb="11" eb="13">
      <t>ジュケン</t>
    </rPh>
    <rPh sb="14" eb="16">
      <t>ゴウカク</t>
    </rPh>
    <phoneticPr fontId="2"/>
  </si>
  <si>
    <t>https://hlefyt.hatenadiary.org/entry/2020/10/31/225623</t>
    <phoneticPr fontId="2"/>
  </si>
  <si>
    <t>学科：合格物語（現合格ロケット）　製図：U通信</t>
    <rPh sb="0" eb="2">
      <t>ガッカ</t>
    </rPh>
    <rPh sb="3" eb="5">
      <t>ゴウカク</t>
    </rPh>
    <rPh sb="5" eb="7">
      <t>モノガタリ</t>
    </rPh>
    <rPh sb="8" eb="9">
      <t>ゲン</t>
    </rPh>
    <rPh sb="9" eb="11">
      <t>ゴウカク</t>
    </rPh>
    <rPh sb="17" eb="19">
      <t>セイズ</t>
    </rPh>
    <rPh sb="21" eb="23">
      <t>ツウシン</t>
    </rPh>
    <phoneticPr fontId="2"/>
  </si>
  <si>
    <t>二級建築士取得後、実務経験を重ねる。（合格後、主任技術者として現場管理を４年。）</t>
    <rPh sb="0" eb="2">
      <t>ニキュウ</t>
    </rPh>
    <rPh sb="2" eb="5">
      <t>ケンチクシ</t>
    </rPh>
    <rPh sb="5" eb="7">
      <t>シュトク</t>
    </rPh>
    <rPh sb="7" eb="8">
      <t>ゴ</t>
    </rPh>
    <rPh sb="9" eb="11">
      <t>ジツム</t>
    </rPh>
    <rPh sb="11" eb="13">
      <t>ケイケン</t>
    </rPh>
    <rPh sb="14" eb="15">
      <t>カサ</t>
    </rPh>
    <rPh sb="19" eb="21">
      <t>ゴウカク</t>
    </rPh>
    <rPh sb="21" eb="22">
      <t>ゴ</t>
    </rPh>
    <rPh sb="23" eb="28">
      <t>シュニンギジュツシャ</t>
    </rPh>
    <rPh sb="31" eb="33">
      <t>ゲンバ</t>
    </rPh>
    <rPh sb="33" eb="35">
      <t>カンリ</t>
    </rPh>
    <rPh sb="37" eb="38">
      <t>ネン</t>
    </rPh>
    <phoneticPr fontId="2"/>
  </si>
  <si>
    <r>
      <t>上記のプロフィールの通り、学科試験通過時の点数や、勉強のスタンスなど、色々と</t>
    </r>
    <r>
      <rPr>
        <b/>
        <sz val="11"/>
        <color theme="1"/>
        <rFont val="メイリオ"/>
        <family val="3"/>
        <charset val="128"/>
      </rPr>
      <t>ギリギリ</t>
    </r>
    <r>
      <rPr>
        <sz val="11"/>
        <color theme="1"/>
        <rFont val="メイリオ"/>
        <family val="3"/>
        <charset val="128"/>
      </rPr>
      <t>です。</t>
    </r>
    <rPh sb="0" eb="2">
      <t>ジョウキ</t>
    </rPh>
    <rPh sb="10" eb="11">
      <t>トオ</t>
    </rPh>
    <rPh sb="13" eb="15">
      <t>ガッカ</t>
    </rPh>
    <rPh sb="15" eb="17">
      <t>シケン</t>
    </rPh>
    <rPh sb="17" eb="19">
      <t>ツウカ</t>
    </rPh>
    <rPh sb="19" eb="20">
      <t>ジ</t>
    </rPh>
    <rPh sb="21" eb="23">
      <t>テンスウ</t>
    </rPh>
    <rPh sb="25" eb="27">
      <t>ベンキョウ</t>
    </rPh>
    <rPh sb="35" eb="37">
      <t>イロイロ</t>
    </rPh>
    <phoneticPr fontId="2"/>
  </si>
  <si>
    <t>ＵＲＬ：</t>
    <phoneticPr fontId="2"/>
  </si>
  <si>
    <t>98日</t>
    <rPh sb="2" eb="3">
      <t>ニチ</t>
    </rPh>
    <phoneticPr fontId="2"/>
  </si>
  <si>
    <t>19年分完了、効果測定。</t>
    <rPh sb="2" eb="4">
      <t>ネンブン</t>
    </rPh>
    <rPh sb="4" eb="6">
      <t>カンリョウ</t>
    </rPh>
    <rPh sb="7" eb="9">
      <t>コウカ</t>
    </rPh>
    <rPh sb="9" eb="11">
      <t>ソクテイ</t>
    </rPh>
    <phoneticPr fontId="2"/>
  </si>
  <si>
    <t>https://hlefyt.hatenadiary.org/entry/2020/04/05/185632</t>
    <phoneticPr fontId="2"/>
  </si>
  <si>
    <t>95日</t>
    <rPh sb="2" eb="3">
      <t>ニチ</t>
    </rPh>
    <phoneticPr fontId="2"/>
  </si>
  <si>
    <t>2巡目の計画</t>
    <rPh sb="1" eb="2">
      <t>ジュン</t>
    </rPh>
    <rPh sb="2" eb="3">
      <t>メ</t>
    </rPh>
    <rPh sb="4" eb="6">
      <t>ケイカク</t>
    </rPh>
    <phoneticPr fontId="2"/>
  </si>
  <si>
    <t>https://hlefyt.hatenadiary.org/entry/2020/04/08/224419</t>
    <phoneticPr fontId="2"/>
  </si>
  <si>
    <t>https://hlefyt.hatenadiary.org/entry/2020/04/26/233818</t>
    <phoneticPr fontId="2"/>
  </si>
  <si>
    <t>77日</t>
    <rPh sb="2" eb="3">
      <t>ニチ</t>
    </rPh>
    <phoneticPr fontId="2"/>
  </si>
  <si>
    <t>2巡目進捗と予定</t>
    <rPh sb="1" eb="2">
      <t>ジュン</t>
    </rPh>
    <rPh sb="2" eb="3">
      <t>メ</t>
    </rPh>
    <rPh sb="3" eb="5">
      <t>シンチョク</t>
    </rPh>
    <rPh sb="6" eb="8">
      <t>ヨテイ</t>
    </rPh>
    <phoneticPr fontId="2"/>
  </si>
  <si>
    <t>67日</t>
    <rPh sb="2" eb="3">
      <t>ニチ</t>
    </rPh>
    <phoneticPr fontId="2"/>
  </si>
  <si>
    <t>GW学習の進捗</t>
    <rPh sb="2" eb="4">
      <t>ガクシュウ</t>
    </rPh>
    <rPh sb="5" eb="7">
      <t>シンチョク</t>
    </rPh>
    <phoneticPr fontId="2"/>
  </si>
  <si>
    <t>https://hlefyt.hatenadiary.org/entry/2020/05/06/233658</t>
    <phoneticPr fontId="2"/>
  </si>
  <si>
    <t>　</t>
    <phoneticPr fontId="2"/>
  </si>
  <si>
    <t>https://hlefyt.hatenadiary.org/entry/2020/05/24/185643</t>
    <phoneticPr fontId="2"/>
  </si>
  <si>
    <t>49日</t>
    <rPh sb="2" eb="3">
      <t>ニチ</t>
    </rPh>
    <phoneticPr fontId="2"/>
  </si>
  <si>
    <t>https://hlefyt.hatenadiary.org/entry/2020/05/20/230257</t>
    <phoneticPr fontId="2"/>
  </si>
  <si>
    <t>53日</t>
    <rPh sb="2" eb="3">
      <t>ニチ</t>
    </rPh>
    <phoneticPr fontId="2"/>
  </si>
  <si>
    <t>2巡目完了、３巡目</t>
    <rPh sb="1" eb="2">
      <t>ジュン</t>
    </rPh>
    <rPh sb="2" eb="3">
      <t>メ</t>
    </rPh>
    <rPh sb="3" eb="5">
      <t>カンリョウ</t>
    </rPh>
    <rPh sb="7" eb="8">
      <t>ジュン</t>
    </rPh>
    <rPh sb="8" eb="9">
      <t>メ</t>
    </rPh>
    <phoneticPr fontId="2"/>
  </si>
  <si>
    <t>42日</t>
    <rPh sb="2" eb="3">
      <t>ニチ</t>
    </rPh>
    <phoneticPr fontId="2"/>
  </si>
  <si>
    <t>https://hlefyt.hatenadiary.org/entry/2020/06/01/000152</t>
    <phoneticPr fontId="2"/>
  </si>
  <si>
    <t>36日</t>
    <rPh sb="2" eb="3">
      <t>ニチ</t>
    </rPh>
    <phoneticPr fontId="2"/>
  </si>
  <si>
    <t>35日</t>
    <rPh sb="2" eb="3">
      <t>ニチ</t>
    </rPh>
    <phoneticPr fontId="2"/>
  </si>
  <si>
    <t>https://hlefyt.hatenadiary.org/entry/2020/06/06/234901</t>
    <phoneticPr fontId="2"/>
  </si>
  <si>
    <t>R01、とりこぼしチェック</t>
    <phoneticPr fontId="2"/>
  </si>
  <si>
    <t>https://hlefyt.hatenadiary.org/entry/2020/06/07/231528</t>
    <phoneticPr fontId="2"/>
  </si>
  <si>
    <t>３巡目</t>
    <rPh sb="1" eb="2">
      <t>ジュン</t>
    </rPh>
    <rPh sb="2" eb="3">
      <t>メ</t>
    </rPh>
    <phoneticPr fontId="2"/>
  </si>
  <si>
    <t>21日</t>
    <rPh sb="2" eb="3">
      <t>ニチ</t>
    </rPh>
    <phoneticPr fontId="2"/>
  </si>
  <si>
    <t>https://hlefyt.hatenadiary.org/entry/2020/06/22/003744</t>
    <phoneticPr fontId="2"/>
  </si>
  <si>
    <t>模試１考察</t>
    <rPh sb="0" eb="2">
      <t>モシ</t>
    </rPh>
    <rPh sb="3" eb="5">
      <t>コウサツ</t>
    </rPh>
    <phoneticPr fontId="2"/>
  </si>
  <si>
    <t>模試レクチャー</t>
    <rPh sb="0" eb="2">
      <t>モシ</t>
    </rPh>
    <phoneticPr fontId="2"/>
  </si>
  <si>
    <t>模試２復習</t>
    <rPh sb="0" eb="2">
      <t>モシ</t>
    </rPh>
    <rPh sb="3" eb="5">
      <t>フクシュウ</t>
    </rPh>
    <phoneticPr fontId="2"/>
  </si>
  <si>
    <t>8日</t>
    <rPh sb="1" eb="2">
      <t>ニチ</t>
    </rPh>
    <phoneticPr fontId="2"/>
  </si>
  <si>
    <t>https://hlefyt.hatenadiary.org/entry/2020/07/04/231131</t>
    <phoneticPr fontId="2"/>
  </si>
  <si>
    <t>https://hlefyt.hatenadiary.org/entry/2020/07/10/235645</t>
    <phoneticPr fontId="2"/>
  </si>
  <si>
    <t>2日</t>
    <rPh sb="1" eb="2">
      <t>ニチ</t>
    </rPh>
    <phoneticPr fontId="2"/>
  </si>
  <si>
    <t>▼参考ブログ『I.O.O』URL　httpの部分をクリックしてください。</t>
    <rPh sb="1" eb="3">
      <t>サンコウ</t>
    </rPh>
    <rPh sb="22" eb="24">
      <t>ブブン</t>
    </rPh>
    <phoneticPr fontId="2"/>
  </si>
  <si>
    <t>1日、0日もぜひ読んでください😊</t>
    <rPh sb="1" eb="2">
      <t>ニチ</t>
    </rPh>
    <rPh sb="4" eb="5">
      <t>ニチ</t>
    </rPh>
    <rPh sb="8" eb="9">
      <t>ヨ</t>
    </rPh>
    <phoneticPr fontId="2"/>
  </si>
  <si>
    <r>
      <t>令和２年　一級建築士学科　受験　</t>
    </r>
    <r>
      <rPr>
        <sz val="11"/>
        <color rgb="FFFF0000"/>
        <rFont val="メイリオ"/>
        <family val="3"/>
        <charset val="128"/>
      </rPr>
      <t>89点</t>
    </r>
    <r>
      <rPr>
        <sz val="11"/>
        <color theme="1"/>
        <rFont val="メイリオ"/>
        <family val="3"/>
        <charset val="128"/>
      </rPr>
      <t>、製図受験。</t>
    </r>
    <rPh sb="0" eb="2">
      <t>レイワ</t>
    </rPh>
    <rPh sb="3" eb="4">
      <t>ネン</t>
    </rPh>
    <rPh sb="5" eb="7">
      <t>イッキュウ</t>
    </rPh>
    <rPh sb="7" eb="10">
      <t>ケンチクシ</t>
    </rPh>
    <rPh sb="10" eb="12">
      <t>ガッカ</t>
    </rPh>
    <rPh sb="13" eb="15">
      <t>ジュケン</t>
    </rPh>
    <rPh sb="18" eb="19">
      <t>テン</t>
    </rPh>
    <rPh sb="20" eb="22">
      <t>セイズ</t>
    </rPh>
    <rPh sb="22" eb="24">
      <t>ジュケン</t>
    </rPh>
    <phoneticPr fontId="2"/>
  </si>
  <si>
    <t>合格物語（現：合格ロケット）の活用法</t>
    <rPh sb="0" eb="2">
      <t>ゴウカク</t>
    </rPh>
    <rPh sb="2" eb="4">
      <t>モノガタリ</t>
    </rPh>
    <rPh sb="5" eb="6">
      <t>ゲン</t>
    </rPh>
    <rPh sb="7" eb="9">
      <t>ゴウカク</t>
    </rPh>
    <rPh sb="15" eb="18">
      <t>カツヨウホウ</t>
    </rPh>
    <phoneticPr fontId="2"/>
  </si>
  <si>
    <t>https://scrapbox.io/ArchiTestYmnm-20201101/</t>
    <phoneticPr fontId="2"/>
  </si>
  <si>
    <t>本資料について</t>
    <rPh sb="0" eb="1">
      <t>ホン</t>
    </rPh>
    <rPh sb="1" eb="3">
      <t>シリョウ</t>
    </rPh>
    <phoneticPr fontId="2"/>
  </si>
  <si>
    <t>学科勉強まとめ・本資料について</t>
    <rPh sb="0" eb="2">
      <t>ガッカ</t>
    </rPh>
    <rPh sb="2" eb="4">
      <t>ベンキョウ</t>
    </rPh>
    <rPh sb="8" eb="9">
      <t>ホン</t>
    </rPh>
    <rPh sb="9" eb="11">
      <t>シリョウ</t>
    </rPh>
    <phoneticPr fontId="2"/>
  </si>
  <si>
    <t>強いて言うなら、計画と法規。（暗記系）</t>
    <rPh sb="0" eb="1">
      <t>シ</t>
    </rPh>
    <rPh sb="3" eb="4">
      <t>イ</t>
    </rPh>
    <rPh sb="8" eb="10">
      <t>ケイカク</t>
    </rPh>
    <rPh sb="11" eb="13">
      <t>ホウキ</t>
    </rPh>
    <rPh sb="15" eb="17">
      <t>アンキ</t>
    </rPh>
    <rPh sb="17" eb="18">
      <t>ケイ</t>
    </rPh>
    <phoneticPr fontId="2"/>
  </si>
  <si>
    <t>作成：2020.11.08　やまなみ</t>
    <rPh sb="0" eb="2">
      <t>サクセイ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</si>
</sst>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游ゴシック"/>
      <family val="3"/>
      <charset val="128"/>
    </font>
    <font>
      <b/>
      <sz val="11"/>
      <color theme="1"/>
      <name val="游ゴシック"/>
      <family val="3"/>
      <charset val="128"/>
    </font>
    <font>
      <sz val="9"/>
      <color theme="1"/>
      <name val="游ゴシック"/>
      <family val="3"/>
      <charset val="128"/>
    </font>
    <font>
      <b/>
      <sz val="9"/>
      <color theme="1"/>
      <name val="游ゴシック"/>
      <family val="3"/>
      <charset val="128"/>
    </font>
    <font>
      <sz val="11"/>
      <color theme="1"/>
      <name val="メイリオ"/>
      <family val="3"/>
      <charset val="128"/>
    </font>
    <font>
      <sz val="11"/>
      <color rgb="FFFF0000"/>
      <name val="メイリオ"/>
      <family val="3"/>
      <charset val="128"/>
    </font>
    <font>
      <b/>
      <sz val="11"/>
      <color theme="1"/>
      <name val="メイリオ"/>
      <family val="3"/>
      <charset val="128"/>
    </font>
    <font>
      <u/>
      <sz val="11"/>
      <color theme="10"/>
      <name val="ＭＳ Ｐゴシック"/>
      <family val="2"/>
      <charset val="128"/>
      <scheme val="minor"/>
    </font>
    <font>
      <b/>
      <sz val="11"/>
      <color rgb="FF002060"/>
      <name val="メイリオ"/>
      <family val="3"/>
      <charset val="128"/>
    </font>
    <font>
      <sz val="9"/>
      <color theme="1"/>
      <name val="メイリオ"/>
      <family val="3"/>
      <charset val="128"/>
    </font>
    <font>
      <sz val="8"/>
      <color theme="1"/>
      <name val="メイリオ"/>
      <family val="3"/>
      <charset val="128"/>
    </font>
    <font>
      <sz val="11"/>
      <name val="ＭＳ Ｐゴシック"/>
      <family val="3"/>
      <charset val="128"/>
    </font>
    <font>
      <sz val="11"/>
      <color indexed="10"/>
      <name val="ＭＳ Ｐゴシック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8E7FF"/>
        <bgColor indexed="64"/>
      </patternFill>
    </fill>
    <fill>
      <patternFill patternType="solid">
        <fgColor theme="2"/>
        <bgColor indexed="64"/>
      </patternFill>
    </fill>
  </fills>
  <borders count="47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auto="1"/>
      </right>
      <top style="medium">
        <color indexed="64"/>
      </top>
      <bottom/>
      <diagonal/>
    </border>
    <border>
      <left/>
      <right style="medium">
        <color auto="1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auto="1"/>
      </bottom>
      <diagonal/>
    </border>
  </borders>
  <cellStyleXfs count="5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4" fillId="0" borderId="0">
      <alignment vertical="center"/>
    </xf>
  </cellStyleXfs>
  <cellXfs count="212">
    <xf numFmtId="0" fontId="0" fillId="0" borderId="0" xfId="0">
      <alignment vertical="center"/>
    </xf>
    <xf numFmtId="0" fontId="3" fillId="0" borderId="0" xfId="0" applyFont="1">
      <alignment vertical="center"/>
    </xf>
    <xf numFmtId="56" fontId="3" fillId="0" borderId="0" xfId="0" applyNumberFormat="1" applyFont="1">
      <alignment vertical="center"/>
    </xf>
    <xf numFmtId="9" fontId="3" fillId="0" borderId="0" xfId="1" applyFont="1">
      <alignment vertical="center"/>
    </xf>
    <xf numFmtId="0" fontId="3" fillId="0" borderId="1" xfId="0" applyFont="1" applyBorder="1">
      <alignment vertical="center"/>
    </xf>
    <xf numFmtId="56" fontId="3" fillId="0" borderId="1" xfId="0" applyNumberFormat="1" applyFont="1" applyBorder="1">
      <alignment vertical="center"/>
    </xf>
    <xf numFmtId="0" fontId="3" fillId="2" borderId="0" xfId="0" applyFont="1" applyFill="1">
      <alignment vertical="center"/>
    </xf>
    <xf numFmtId="0" fontId="3" fillId="0" borderId="3" xfId="0" applyFont="1" applyBorder="1">
      <alignment vertical="center"/>
    </xf>
    <xf numFmtId="0" fontId="3" fillId="0" borderId="4" xfId="0" applyFont="1" applyBorder="1">
      <alignment vertical="center"/>
    </xf>
    <xf numFmtId="0" fontId="3" fillId="0" borderId="5" xfId="0" applyFont="1" applyBorder="1">
      <alignment vertical="center"/>
    </xf>
    <xf numFmtId="0" fontId="3" fillId="0" borderId="6" xfId="0" applyFont="1" applyBorder="1">
      <alignment vertical="center"/>
    </xf>
    <xf numFmtId="9" fontId="3" fillId="0" borderId="6" xfId="1" applyFont="1" applyBorder="1">
      <alignment vertical="center"/>
    </xf>
    <xf numFmtId="0" fontId="3" fillId="0" borderId="8" xfId="0" applyFont="1" applyBorder="1">
      <alignment vertical="center"/>
    </xf>
    <xf numFmtId="9" fontId="3" fillId="0" borderId="7" xfId="1" applyFont="1" applyBorder="1">
      <alignment vertical="center"/>
    </xf>
    <xf numFmtId="0" fontId="3" fillId="0" borderId="7" xfId="0" applyFont="1" applyBorder="1">
      <alignment vertical="center"/>
    </xf>
    <xf numFmtId="0" fontId="3" fillId="0" borderId="9" xfId="0" applyFont="1" applyBorder="1">
      <alignment vertical="center"/>
    </xf>
    <xf numFmtId="9" fontId="3" fillId="0" borderId="9" xfId="1" applyFont="1" applyBorder="1">
      <alignment vertical="center"/>
    </xf>
    <xf numFmtId="0" fontId="3" fillId="0" borderId="11" xfId="0" applyFont="1" applyBorder="1">
      <alignment vertical="center"/>
    </xf>
    <xf numFmtId="9" fontId="3" fillId="0" borderId="10" xfId="1" applyFont="1" applyBorder="1">
      <alignment vertical="center"/>
    </xf>
    <xf numFmtId="0" fontId="3" fillId="0" borderId="10" xfId="0" applyFont="1" applyBorder="1">
      <alignment vertical="center"/>
    </xf>
    <xf numFmtId="0" fontId="3" fillId="0" borderId="12" xfId="0" applyFont="1" applyBorder="1">
      <alignment vertical="center"/>
    </xf>
    <xf numFmtId="9" fontId="3" fillId="0" borderId="12" xfId="1" applyFont="1" applyBorder="1">
      <alignment vertical="center"/>
    </xf>
    <xf numFmtId="0" fontId="3" fillId="0" borderId="14" xfId="0" applyFont="1" applyBorder="1">
      <alignment vertical="center"/>
    </xf>
    <xf numFmtId="9" fontId="3" fillId="0" borderId="13" xfId="1" applyFont="1" applyBorder="1">
      <alignment vertical="center"/>
    </xf>
    <xf numFmtId="0" fontId="3" fillId="0" borderId="13" xfId="0" applyFont="1" applyBorder="1">
      <alignment vertical="center"/>
    </xf>
    <xf numFmtId="0" fontId="3" fillId="0" borderId="15" xfId="0" applyFont="1" applyBorder="1">
      <alignment vertical="center"/>
    </xf>
    <xf numFmtId="9" fontId="3" fillId="0" borderId="15" xfId="1" applyFont="1" applyBorder="1">
      <alignment vertical="center"/>
    </xf>
    <xf numFmtId="0" fontId="3" fillId="0" borderId="17" xfId="0" applyFont="1" applyBorder="1">
      <alignment vertical="center"/>
    </xf>
    <xf numFmtId="9" fontId="3" fillId="0" borderId="16" xfId="1" applyFont="1" applyBorder="1">
      <alignment vertical="center"/>
    </xf>
    <xf numFmtId="0" fontId="3" fillId="0" borderId="16" xfId="0" applyFont="1" applyBorder="1">
      <alignment vertical="center"/>
    </xf>
    <xf numFmtId="56" fontId="3" fillId="0" borderId="6" xfId="0" applyNumberFormat="1" applyFont="1" applyBorder="1">
      <alignment vertical="center"/>
    </xf>
    <xf numFmtId="56" fontId="3" fillId="0" borderId="8" xfId="0" applyNumberFormat="1" applyFont="1" applyBorder="1">
      <alignment vertical="center"/>
    </xf>
    <xf numFmtId="56" fontId="3" fillId="0" borderId="9" xfId="0" applyNumberFormat="1" applyFont="1" applyBorder="1">
      <alignment vertical="center"/>
    </xf>
    <xf numFmtId="56" fontId="3" fillId="0" borderId="11" xfId="0" applyNumberFormat="1" applyFont="1" applyBorder="1">
      <alignment vertical="center"/>
    </xf>
    <xf numFmtId="56" fontId="3" fillId="0" borderId="12" xfId="0" applyNumberFormat="1" applyFont="1" applyBorder="1">
      <alignment vertical="center"/>
    </xf>
    <xf numFmtId="56" fontId="3" fillId="0" borderId="14" xfId="0" applyNumberFormat="1" applyFont="1" applyBorder="1">
      <alignment vertical="center"/>
    </xf>
    <xf numFmtId="9" fontId="3" fillId="0" borderId="4" xfId="1" applyFont="1" applyBorder="1">
      <alignment vertical="center"/>
    </xf>
    <xf numFmtId="9" fontId="3" fillId="0" borderId="3" xfId="1" applyFont="1" applyBorder="1">
      <alignment vertical="center"/>
    </xf>
    <xf numFmtId="0" fontId="3" fillId="0" borderId="2" xfId="0" applyFont="1" applyBorder="1">
      <alignment vertical="center"/>
    </xf>
    <xf numFmtId="0" fontId="3" fillId="0" borderId="18" xfId="0" applyFont="1" applyBorder="1">
      <alignment vertical="center"/>
    </xf>
    <xf numFmtId="9" fontId="3" fillId="0" borderId="18" xfId="1" applyFont="1" applyBorder="1">
      <alignment vertical="center"/>
    </xf>
    <xf numFmtId="0" fontId="3" fillId="0" borderId="19" xfId="0" applyFont="1" applyBorder="1">
      <alignment vertical="center"/>
    </xf>
    <xf numFmtId="9" fontId="3" fillId="0" borderId="20" xfId="1" applyFont="1" applyBorder="1">
      <alignment vertical="center"/>
    </xf>
    <xf numFmtId="1" fontId="3" fillId="0" borderId="9" xfId="0" applyNumberFormat="1" applyFont="1" applyBorder="1">
      <alignment vertical="center"/>
    </xf>
    <xf numFmtId="1" fontId="3" fillId="0" borderId="10" xfId="0" applyNumberFormat="1" applyFont="1" applyBorder="1">
      <alignment vertical="center"/>
    </xf>
    <xf numFmtId="1" fontId="3" fillId="0" borderId="11" xfId="0" applyNumberFormat="1" applyFont="1" applyBorder="1">
      <alignment vertical="center"/>
    </xf>
    <xf numFmtId="1" fontId="3" fillId="0" borderId="15" xfId="0" applyNumberFormat="1" applyFont="1" applyBorder="1">
      <alignment vertical="center"/>
    </xf>
    <xf numFmtId="1" fontId="3" fillId="0" borderId="16" xfId="0" applyNumberFormat="1" applyFont="1" applyBorder="1">
      <alignment vertical="center"/>
    </xf>
    <xf numFmtId="1" fontId="3" fillId="0" borderId="17" xfId="0" applyNumberFormat="1" applyFont="1" applyBorder="1">
      <alignment vertical="center"/>
    </xf>
    <xf numFmtId="0" fontId="3" fillId="3" borderId="19" xfId="0" applyFont="1" applyFill="1" applyBorder="1">
      <alignment vertical="center"/>
    </xf>
    <xf numFmtId="0" fontId="3" fillId="3" borderId="11" xfId="0" applyFont="1" applyFill="1" applyBorder="1">
      <alignment vertical="center"/>
    </xf>
    <xf numFmtId="0" fontId="3" fillId="3" borderId="17" xfId="0" applyFont="1" applyFill="1" applyBorder="1">
      <alignment vertical="center"/>
    </xf>
    <xf numFmtId="0" fontId="3" fillId="3" borderId="20" xfId="0" applyFont="1" applyFill="1" applyBorder="1">
      <alignment vertical="center"/>
    </xf>
    <xf numFmtId="0" fontId="3" fillId="3" borderId="10" xfId="0" applyFont="1" applyFill="1" applyBorder="1">
      <alignment vertical="center"/>
    </xf>
    <xf numFmtId="0" fontId="3" fillId="3" borderId="16" xfId="0" applyFont="1" applyFill="1" applyBorder="1">
      <alignment vertical="center"/>
    </xf>
    <xf numFmtId="1" fontId="3" fillId="0" borderId="2" xfId="0" applyNumberFormat="1" applyFont="1" applyBorder="1">
      <alignment vertical="center"/>
    </xf>
    <xf numFmtId="1" fontId="3" fillId="0" borderId="3" xfId="0" applyNumberFormat="1" applyFont="1" applyBorder="1">
      <alignment vertical="center"/>
    </xf>
    <xf numFmtId="0" fontId="3" fillId="3" borderId="7" xfId="0" applyFont="1" applyFill="1" applyBorder="1">
      <alignment vertical="center"/>
    </xf>
    <xf numFmtId="0" fontId="3" fillId="3" borderId="13" xfId="0" applyFont="1" applyFill="1" applyBorder="1">
      <alignment vertical="center"/>
    </xf>
    <xf numFmtId="0" fontId="3" fillId="3" borderId="4" xfId="0" applyFont="1" applyFill="1" applyBorder="1">
      <alignment vertical="center"/>
    </xf>
    <xf numFmtId="0" fontId="0" fillId="0" borderId="0" xfId="0" applyBorder="1">
      <alignment vertical="center"/>
    </xf>
    <xf numFmtId="0" fontId="3" fillId="0" borderId="21" xfId="0" applyFont="1" applyBorder="1">
      <alignment vertical="center"/>
    </xf>
    <xf numFmtId="0" fontId="3" fillId="0" borderId="0" xfId="0" applyFont="1" applyBorder="1">
      <alignment vertical="center"/>
    </xf>
    <xf numFmtId="1" fontId="3" fillId="0" borderId="0" xfId="0" applyNumberFormat="1" applyFont="1">
      <alignment vertical="center"/>
    </xf>
    <xf numFmtId="0" fontId="3" fillId="0" borderId="23" xfId="0" applyFont="1" applyBorder="1">
      <alignment vertical="center"/>
    </xf>
    <xf numFmtId="0" fontId="3" fillId="0" borderId="25" xfId="0" applyFont="1" applyBorder="1">
      <alignment vertical="center"/>
    </xf>
    <xf numFmtId="0" fontId="3" fillId="0" borderId="27" xfId="0" applyFont="1" applyBorder="1">
      <alignment vertical="center"/>
    </xf>
    <xf numFmtId="0" fontId="3" fillId="5" borderId="21" xfId="0" applyFont="1" applyFill="1" applyBorder="1">
      <alignment vertical="center"/>
    </xf>
    <xf numFmtId="0" fontId="3" fillId="8" borderId="21" xfId="0" applyFont="1" applyFill="1" applyBorder="1">
      <alignment vertical="center"/>
    </xf>
    <xf numFmtId="0" fontId="3" fillId="9" borderId="21" xfId="0" applyFont="1" applyFill="1" applyBorder="1">
      <alignment vertical="center"/>
    </xf>
    <xf numFmtId="0" fontId="3" fillId="4" borderId="21" xfId="0" applyFont="1" applyFill="1" applyBorder="1">
      <alignment vertical="center"/>
    </xf>
    <xf numFmtId="0" fontId="3" fillId="6" borderId="21" xfId="0" applyFont="1" applyFill="1" applyBorder="1">
      <alignment vertical="center"/>
    </xf>
    <xf numFmtId="0" fontId="3" fillId="10" borderId="21" xfId="0" applyFont="1" applyFill="1" applyBorder="1">
      <alignment vertical="center"/>
    </xf>
    <xf numFmtId="0" fontId="3" fillId="8" borderId="22" xfId="0" applyFont="1" applyFill="1" applyBorder="1">
      <alignment vertical="center"/>
    </xf>
    <xf numFmtId="0" fontId="3" fillId="8" borderId="24" xfId="0" applyFont="1" applyFill="1" applyBorder="1">
      <alignment vertical="center"/>
    </xf>
    <xf numFmtId="0" fontId="3" fillId="7" borderId="24" xfId="0" applyFont="1" applyFill="1" applyBorder="1">
      <alignment vertical="center"/>
    </xf>
    <xf numFmtId="0" fontId="3" fillId="7" borderId="26" xfId="0" applyFont="1" applyFill="1" applyBorder="1">
      <alignment vertical="center"/>
    </xf>
    <xf numFmtId="0" fontId="3" fillId="3" borderId="0" xfId="0" applyFont="1" applyFill="1">
      <alignment vertical="center"/>
    </xf>
    <xf numFmtId="0" fontId="3" fillId="0" borderId="28" xfId="0" applyFont="1" applyBorder="1">
      <alignment vertical="center"/>
    </xf>
    <xf numFmtId="0" fontId="3" fillId="3" borderId="0" xfId="0" applyFont="1" applyFill="1" applyBorder="1">
      <alignment vertical="center"/>
    </xf>
    <xf numFmtId="0" fontId="3" fillId="0" borderId="29" xfId="0" applyFont="1" applyBorder="1">
      <alignment vertical="center"/>
    </xf>
    <xf numFmtId="0" fontId="3" fillId="3" borderId="29" xfId="0" applyFont="1" applyFill="1" applyBorder="1">
      <alignment vertical="center"/>
    </xf>
    <xf numFmtId="0" fontId="3" fillId="3" borderId="5" xfId="0" applyFont="1" applyFill="1" applyBorder="1">
      <alignment vertical="center"/>
    </xf>
    <xf numFmtId="0" fontId="3" fillId="0" borderId="31" xfId="0" applyFont="1" applyBorder="1">
      <alignment vertical="center"/>
    </xf>
    <xf numFmtId="0" fontId="3" fillId="0" borderId="32" xfId="0" applyFont="1" applyBorder="1">
      <alignment vertical="center"/>
    </xf>
    <xf numFmtId="0" fontId="3" fillId="0" borderId="30" xfId="0" applyFont="1" applyFill="1" applyBorder="1">
      <alignment vertical="center"/>
    </xf>
    <xf numFmtId="0" fontId="3" fillId="0" borderId="34" xfId="0" applyFont="1" applyBorder="1">
      <alignment vertical="center"/>
    </xf>
    <xf numFmtId="0" fontId="3" fillId="0" borderId="33" xfId="0" applyFont="1" applyBorder="1">
      <alignment vertical="center"/>
    </xf>
    <xf numFmtId="0" fontId="3" fillId="0" borderId="35" xfId="0" applyFont="1" applyBorder="1">
      <alignment vertical="center"/>
    </xf>
    <xf numFmtId="9" fontId="3" fillId="0" borderId="1" xfId="0" applyNumberFormat="1" applyFont="1" applyBorder="1">
      <alignment vertical="center"/>
    </xf>
    <xf numFmtId="56" fontId="3" fillId="0" borderId="18" xfId="0" applyNumberFormat="1" applyFont="1" applyBorder="1">
      <alignment vertical="center"/>
    </xf>
    <xf numFmtId="56" fontId="3" fillId="0" borderId="23" xfId="0" applyNumberFormat="1" applyFont="1" applyBorder="1">
      <alignment vertical="center"/>
    </xf>
    <xf numFmtId="1" fontId="3" fillId="0" borderId="18" xfId="0" applyNumberFormat="1" applyFont="1" applyBorder="1">
      <alignment vertical="center"/>
    </xf>
    <xf numFmtId="56" fontId="3" fillId="0" borderId="25" xfId="0" applyNumberFormat="1" applyFont="1" applyBorder="1">
      <alignment vertical="center"/>
    </xf>
    <xf numFmtId="0" fontId="3" fillId="0" borderId="36" xfId="0" applyFont="1" applyBorder="1">
      <alignment vertical="center"/>
    </xf>
    <xf numFmtId="1" fontId="3" fillId="0" borderId="6" xfId="0" applyNumberFormat="1" applyFont="1" applyBorder="1">
      <alignment vertical="center"/>
    </xf>
    <xf numFmtId="0" fontId="3" fillId="3" borderId="8" xfId="0" applyFont="1" applyFill="1" applyBorder="1">
      <alignment vertical="center"/>
    </xf>
    <xf numFmtId="56" fontId="3" fillId="0" borderId="37" xfId="0" applyNumberFormat="1" applyFont="1" applyBorder="1">
      <alignment vertical="center"/>
    </xf>
    <xf numFmtId="1" fontId="3" fillId="0" borderId="12" xfId="0" applyNumberFormat="1" applyFont="1" applyBorder="1">
      <alignment vertical="center"/>
    </xf>
    <xf numFmtId="0" fontId="3" fillId="3" borderId="14" xfId="0" applyFont="1" applyFill="1" applyBorder="1">
      <alignment vertical="center"/>
    </xf>
    <xf numFmtId="56" fontId="3" fillId="0" borderId="38" xfId="0" applyNumberFormat="1" applyFont="1" applyBorder="1">
      <alignment vertical="center"/>
    </xf>
    <xf numFmtId="0" fontId="3" fillId="3" borderId="39" xfId="0" applyFont="1" applyFill="1" applyBorder="1">
      <alignment vertical="center"/>
    </xf>
    <xf numFmtId="9" fontId="3" fillId="0" borderId="38" xfId="1" applyFont="1" applyBorder="1">
      <alignment vertical="center"/>
    </xf>
    <xf numFmtId="0" fontId="3" fillId="0" borderId="39" xfId="0" applyFont="1" applyBorder="1">
      <alignment vertical="center"/>
    </xf>
    <xf numFmtId="56" fontId="3" fillId="0" borderId="38" xfId="0" applyNumberFormat="1" applyFont="1" applyFill="1" applyBorder="1">
      <alignment vertical="center"/>
    </xf>
    <xf numFmtId="0" fontId="3" fillId="4" borderId="22" xfId="0" applyFont="1" applyFill="1" applyBorder="1">
      <alignment vertical="center"/>
    </xf>
    <xf numFmtId="0" fontId="3" fillId="0" borderId="40" xfId="0" applyFont="1" applyBorder="1">
      <alignment vertical="center"/>
    </xf>
    <xf numFmtId="0" fontId="3" fillId="5" borderId="24" xfId="0" applyFont="1" applyFill="1" applyBorder="1">
      <alignment vertical="center"/>
    </xf>
    <xf numFmtId="0" fontId="3" fillId="6" borderId="24" xfId="0" applyFont="1" applyFill="1" applyBorder="1">
      <alignment vertical="center"/>
    </xf>
    <xf numFmtId="0" fontId="3" fillId="9" borderId="24" xfId="0" applyFont="1" applyFill="1" applyBorder="1">
      <alignment vertical="center"/>
    </xf>
    <xf numFmtId="0" fontId="3" fillId="10" borderId="24" xfId="0" applyFont="1" applyFill="1" applyBorder="1">
      <alignment vertical="center"/>
    </xf>
    <xf numFmtId="0" fontId="3" fillId="0" borderId="26" xfId="0" applyFont="1" applyBorder="1">
      <alignment vertical="center"/>
    </xf>
    <xf numFmtId="0" fontId="3" fillId="0" borderId="41" xfId="0" applyFont="1" applyBorder="1">
      <alignment vertical="center"/>
    </xf>
    <xf numFmtId="9" fontId="3" fillId="0" borderId="40" xfId="1" applyFont="1" applyFill="1" applyBorder="1">
      <alignment vertical="center"/>
    </xf>
    <xf numFmtId="9" fontId="3" fillId="0" borderId="21" xfId="1" applyFont="1" applyFill="1" applyBorder="1">
      <alignment vertical="center"/>
    </xf>
    <xf numFmtId="9" fontId="3" fillId="0" borderId="41" xfId="1" applyFont="1" applyFill="1" applyBorder="1">
      <alignment vertical="center"/>
    </xf>
    <xf numFmtId="0" fontId="3" fillId="11" borderId="21" xfId="0" applyFont="1" applyFill="1" applyBorder="1">
      <alignment vertical="center"/>
    </xf>
    <xf numFmtId="9" fontId="4" fillId="0" borderId="38" xfId="1" applyFont="1" applyBorder="1">
      <alignment vertical="center"/>
    </xf>
    <xf numFmtId="0" fontId="4" fillId="0" borderId="21" xfId="0" applyFont="1" applyBorder="1">
      <alignment vertical="center"/>
    </xf>
    <xf numFmtId="0" fontId="3" fillId="0" borderId="0" xfId="0" applyFont="1" applyFill="1">
      <alignment vertical="center"/>
    </xf>
    <xf numFmtId="0" fontId="0" fillId="0" borderId="7" xfId="0" applyBorder="1">
      <alignment vertical="center"/>
    </xf>
    <xf numFmtId="0" fontId="0" fillId="0" borderId="39" xfId="0" applyBorder="1">
      <alignment vertical="center"/>
    </xf>
    <xf numFmtId="56" fontId="3" fillId="0" borderId="0" xfId="0" applyNumberFormat="1" applyFont="1" applyBorder="1">
      <alignment vertical="center"/>
    </xf>
    <xf numFmtId="0" fontId="3" fillId="0" borderId="7" xfId="0" applyFont="1" applyBorder="1" applyAlignment="1">
      <alignment horizontal="right" vertical="center"/>
    </xf>
    <xf numFmtId="0" fontId="3" fillId="11" borderId="25" xfId="0" applyFont="1" applyFill="1" applyBorder="1">
      <alignment vertical="center"/>
    </xf>
    <xf numFmtId="0" fontId="3" fillId="11" borderId="0" xfId="0" applyFont="1" applyFill="1" applyBorder="1">
      <alignment vertical="center"/>
    </xf>
    <xf numFmtId="0" fontId="3" fillId="0" borderId="0" xfId="0" applyFont="1" applyAlignment="1">
      <alignment horizontal="center" vertical="center"/>
    </xf>
    <xf numFmtId="0" fontId="3" fillId="0" borderId="21" xfId="0" applyFont="1" applyFill="1" applyBorder="1">
      <alignment vertical="center"/>
    </xf>
    <xf numFmtId="1" fontId="0" fillId="0" borderId="0" xfId="0" applyNumberFormat="1">
      <alignment vertical="center"/>
    </xf>
    <xf numFmtId="56" fontId="0" fillId="0" borderId="0" xfId="0" applyNumberFormat="1">
      <alignment vertical="center"/>
    </xf>
    <xf numFmtId="0" fontId="0" fillId="0" borderId="21" xfId="0" applyBorder="1">
      <alignment vertical="center"/>
    </xf>
    <xf numFmtId="1" fontId="0" fillId="0" borderId="21" xfId="0" applyNumberFormat="1" applyBorder="1">
      <alignment vertical="center"/>
    </xf>
    <xf numFmtId="56" fontId="0" fillId="0" borderId="21" xfId="0" applyNumberFormat="1" applyBorder="1">
      <alignment vertical="center"/>
    </xf>
    <xf numFmtId="0" fontId="0" fillId="0" borderId="43" xfId="0" applyBorder="1">
      <alignment vertical="center"/>
    </xf>
    <xf numFmtId="9" fontId="0" fillId="0" borderId="0" xfId="1" applyFont="1">
      <alignment vertical="center"/>
    </xf>
    <xf numFmtId="20" fontId="0" fillId="0" borderId="0" xfId="0" applyNumberFormat="1">
      <alignment vertical="center"/>
    </xf>
    <xf numFmtId="0" fontId="0" fillId="0" borderId="0" xfId="1" applyNumberFormat="1" applyFont="1">
      <alignment vertical="center"/>
    </xf>
    <xf numFmtId="20" fontId="0" fillId="0" borderId="21" xfId="0" applyNumberFormat="1" applyBorder="1">
      <alignment vertical="center"/>
    </xf>
    <xf numFmtId="9" fontId="3" fillId="0" borderId="21" xfId="1" applyFont="1" applyBorder="1">
      <alignment vertical="center"/>
    </xf>
    <xf numFmtId="0" fontId="3" fillId="7" borderId="21" xfId="0" applyFont="1" applyFill="1" applyBorder="1">
      <alignment vertical="center"/>
    </xf>
    <xf numFmtId="0" fontId="3" fillId="0" borderId="39" xfId="0" applyFont="1" applyFill="1" applyBorder="1">
      <alignment vertical="center"/>
    </xf>
    <xf numFmtId="38" fontId="3" fillId="0" borderId="21" xfId="2" applyFont="1" applyBorder="1">
      <alignment vertical="center"/>
    </xf>
    <xf numFmtId="56" fontId="3" fillId="0" borderId="21" xfId="0" applyNumberFormat="1" applyFont="1" applyFill="1" applyBorder="1">
      <alignment vertical="center"/>
    </xf>
    <xf numFmtId="0" fontId="3" fillId="3" borderId="21" xfId="0" applyFont="1" applyFill="1" applyBorder="1">
      <alignment vertical="center"/>
    </xf>
    <xf numFmtId="56" fontId="3" fillId="0" borderId="21" xfId="0" applyNumberFormat="1" applyFont="1" applyBorder="1">
      <alignment vertical="center"/>
    </xf>
    <xf numFmtId="1" fontId="3" fillId="0" borderId="39" xfId="0" applyNumberFormat="1" applyFont="1" applyBorder="1">
      <alignment vertical="center"/>
    </xf>
    <xf numFmtId="0" fontId="3" fillId="12" borderId="21" xfId="0" applyFont="1" applyFill="1" applyBorder="1">
      <alignment vertical="center"/>
    </xf>
    <xf numFmtId="0" fontId="4" fillId="12" borderId="21" xfId="0" applyFont="1" applyFill="1" applyBorder="1">
      <alignment vertical="center"/>
    </xf>
    <xf numFmtId="0" fontId="5" fillId="4" borderId="0" xfId="0" applyFont="1" applyFill="1" applyBorder="1">
      <alignment vertical="center"/>
    </xf>
    <xf numFmtId="0" fontId="6" fillId="0" borderId="0" xfId="0" applyFont="1" applyBorder="1">
      <alignment vertical="center"/>
    </xf>
    <xf numFmtId="0" fontId="5" fillId="8" borderId="0" xfId="0" applyFont="1" applyFill="1" applyBorder="1">
      <alignment vertical="center"/>
    </xf>
    <xf numFmtId="0" fontId="5" fillId="0" borderId="0" xfId="0" applyFont="1" applyBorder="1">
      <alignment vertical="center"/>
    </xf>
    <xf numFmtId="0" fontId="5" fillId="5" borderId="0" xfId="0" applyFont="1" applyFill="1" applyBorder="1">
      <alignment vertical="center"/>
    </xf>
    <xf numFmtId="0" fontId="5" fillId="9" borderId="0" xfId="0" applyFont="1" applyFill="1" applyBorder="1">
      <alignment vertical="center"/>
    </xf>
    <xf numFmtId="0" fontId="5" fillId="10" borderId="0" xfId="0" applyFont="1" applyFill="1" applyBorder="1">
      <alignment vertical="center"/>
    </xf>
    <xf numFmtId="0" fontId="5" fillId="6" borderId="0" xfId="0" applyFont="1" applyFill="1" applyBorder="1">
      <alignment vertical="center"/>
    </xf>
    <xf numFmtId="0" fontId="5" fillId="7" borderId="0" xfId="0" applyFont="1" applyFill="1" applyBorder="1">
      <alignment vertical="center"/>
    </xf>
    <xf numFmtId="0" fontId="5" fillId="0" borderId="0" xfId="0" applyFont="1" applyFill="1" applyBorder="1">
      <alignment vertical="center"/>
    </xf>
    <xf numFmtId="0" fontId="5" fillId="8" borderId="7" xfId="0" applyFont="1" applyFill="1" applyBorder="1">
      <alignment vertical="center"/>
    </xf>
    <xf numFmtId="0" fontId="5" fillId="0" borderId="7" xfId="0" applyFont="1" applyBorder="1">
      <alignment vertical="center"/>
    </xf>
    <xf numFmtId="9" fontId="0" fillId="0" borderId="7" xfId="1" applyFont="1" applyBorder="1">
      <alignment vertical="center"/>
    </xf>
    <xf numFmtId="20" fontId="0" fillId="0" borderId="7" xfId="0" applyNumberFormat="1" applyBorder="1">
      <alignment vertical="center"/>
    </xf>
    <xf numFmtId="56" fontId="0" fillId="0" borderId="0" xfId="0" applyNumberFormat="1" applyBorder="1">
      <alignment vertical="center"/>
    </xf>
    <xf numFmtId="0" fontId="5" fillId="0" borderId="38" xfId="0" applyFont="1" applyBorder="1">
      <alignment vertical="center"/>
    </xf>
    <xf numFmtId="56" fontId="0" fillId="0" borderId="39" xfId="0" applyNumberFormat="1" applyBorder="1">
      <alignment vertical="center"/>
    </xf>
    <xf numFmtId="0" fontId="7" fillId="0" borderId="0" xfId="0" applyFont="1">
      <alignment vertical="center"/>
    </xf>
    <xf numFmtId="0" fontId="7" fillId="0" borderId="28" xfId="0" applyFont="1" applyBorder="1">
      <alignment vertical="center"/>
    </xf>
    <xf numFmtId="0" fontId="7" fillId="0" borderId="0" xfId="0" applyFont="1" applyBorder="1">
      <alignment vertical="center"/>
    </xf>
    <xf numFmtId="0" fontId="7" fillId="0" borderId="29" xfId="0" applyFont="1" applyBorder="1">
      <alignment vertical="center"/>
    </xf>
    <xf numFmtId="0" fontId="7" fillId="0" borderId="44" xfId="0" applyFont="1" applyBorder="1">
      <alignment vertical="center"/>
    </xf>
    <xf numFmtId="0" fontId="7" fillId="0" borderId="30" xfId="0" applyFont="1" applyBorder="1">
      <alignment vertical="center"/>
    </xf>
    <xf numFmtId="0" fontId="7" fillId="0" borderId="45" xfId="0" applyFont="1" applyBorder="1">
      <alignment vertical="center"/>
    </xf>
    <xf numFmtId="0" fontId="9" fillId="0" borderId="0" xfId="0" applyFont="1">
      <alignment vertical="center"/>
    </xf>
    <xf numFmtId="0" fontId="11" fillId="0" borderId="0" xfId="0" applyFont="1">
      <alignment vertical="center"/>
    </xf>
    <xf numFmtId="0" fontId="7" fillId="0" borderId="42" xfId="0" applyFont="1" applyBorder="1">
      <alignment vertical="center"/>
    </xf>
    <xf numFmtId="0" fontId="7" fillId="0" borderId="46" xfId="0" applyFont="1" applyBorder="1">
      <alignment vertical="center"/>
    </xf>
    <xf numFmtId="0" fontId="7" fillId="3" borderId="18" xfId="0" applyFont="1" applyFill="1" applyBorder="1">
      <alignment vertical="center"/>
    </xf>
    <xf numFmtId="0" fontId="7" fillId="3" borderId="20" xfId="0" applyFont="1" applyFill="1" applyBorder="1">
      <alignment vertical="center"/>
    </xf>
    <xf numFmtId="0" fontId="7" fillId="3" borderId="19" xfId="0" applyFont="1" applyFill="1" applyBorder="1">
      <alignment vertical="center"/>
    </xf>
    <xf numFmtId="0" fontId="7" fillId="0" borderId="0" xfId="0" applyFont="1" applyAlignment="1">
      <alignment vertical="center"/>
    </xf>
    <xf numFmtId="0" fontId="7" fillId="3" borderId="20" xfId="0" applyFont="1" applyFill="1" applyBorder="1" applyProtection="1">
      <alignment vertical="center"/>
      <protection locked="0"/>
    </xf>
    <xf numFmtId="0" fontId="10" fillId="0" borderId="0" xfId="3" applyBorder="1" applyProtection="1">
      <alignment vertical="center"/>
      <protection locked="0"/>
    </xf>
    <xf numFmtId="0" fontId="7" fillId="0" borderId="30" xfId="0" applyFont="1" applyBorder="1" applyProtection="1">
      <alignment vertical="center"/>
      <protection locked="0"/>
    </xf>
    <xf numFmtId="0" fontId="10" fillId="0" borderId="30" xfId="3" applyBorder="1" applyProtection="1">
      <alignment vertical="center"/>
      <protection locked="0"/>
    </xf>
    <xf numFmtId="0" fontId="7" fillId="0" borderId="0" xfId="0" applyFont="1" applyProtection="1">
      <alignment vertical="center"/>
      <protection locked="0"/>
    </xf>
    <xf numFmtId="0" fontId="10" fillId="0" borderId="0" xfId="3" applyProtection="1">
      <alignment vertical="center"/>
      <protection locked="0"/>
    </xf>
    <xf numFmtId="0" fontId="0" fillId="0" borderId="0" xfId="0" applyFill="1" applyBorder="1" applyAlignment="1" applyProtection="1">
      <alignment vertical="center"/>
      <protection locked="0"/>
    </xf>
    <xf numFmtId="0" fontId="14" fillId="0" borderId="0" xfId="4" applyFill="1" applyBorder="1">
      <alignment vertical="center"/>
    </xf>
    <xf numFmtId="0" fontId="14" fillId="0" borderId="0" xfId="4" applyFill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0" fontId="12" fillId="0" borderId="42" xfId="0" applyFont="1" applyBorder="1" applyAlignment="1">
      <alignment horizontal="left" vertical="center" wrapText="1"/>
    </xf>
    <xf numFmtId="0" fontId="12" fillId="0" borderId="0" xfId="0" applyFont="1" applyBorder="1" applyAlignment="1">
      <alignment horizontal="left" vertical="center" wrapText="1"/>
    </xf>
    <xf numFmtId="0" fontId="12" fillId="0" borderId="29" xfId="0" applyFont="1" applyBorder="1" applyAlignment="1">
      <alignment horizontal="left" vertical="center" wrapText="1"/>
    </xf>
    <xf numFmtId="0" fontId="12" fillId="0" borderId="46" xfId="0" applyFont="1" applyBorder="1" applyAlignment="1">
      <alignment horizontal="left" vertical="center" wrapText="1"/>
    </xf>
    <xf numFmtId="0" fontId="12" fillId="0" borderId="30" xfId="0" applyFont="1" applyBorder="1" applyAlignment="1">
      <alignment horizontal="left" vertical="center" wrapText="1"/>
    </xf>
    <xf numFmtId="0" fontId="12" fillId="0" borderId="45" xfId="0" applyFont="1" applyBorder="1" applyAlignment="1">
      <alignment horizontal="left" vertical="center" wrapText="1"/>
    </xf>
    <xf numFmtId="1" fontId="0" fillId="0" borderId="0" xfId="0" applyNumberForma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0" fillId="0" borderId="0" xfId="0" applyFill="1" applyBorder="1">
      <alignment vertical="center"/>
    </xf>
    <xf numFmtId="0" fontId="0" fillId="0" borderId="0" xfId="4" applyFont="1" applyFill="1" applyBorder="1">
      <alignment vertical="center"/>
    </xf>
    <xf numFmtId="0" fontId="14" fillId="0" borderId="0" xfId="4" applyFill="1" applyBorder="1" applyProtection="1">
      <alignment vertical="center"/>
      <protection locked="0"/>
    </xf>
    <xf numFmtId="0" fontId="14" fillId="0" borderId="0" xfId="4" applyFill="1" applyBorder="1" applyAlignment="1">
      <alignment horizontal="center" vertical="center"/>
    </xf>
    <xf numFmtId="0" fontId="14" fillId="0" borderId="0" xfId="4" applyFill="1" applyBorder="1" applyAlignment="1">
      <alignment horizontal="center" vertical="center" wrapText="1"/>
    </xf>
    <xf numFmtId="0" fontId="15" fillId="0" borderId="0" xfId="4" applyFont="1" applyFill="1" applyBorder="1">
      <alignment vertical="center"/>
    </xf>
    <xf numFmtId="0" fontId="0" fillId="0" borderId="0" xfId="4" applyFont="1" applyFill="1" applyBorder="1" applyProtection="1">
      <alignment vertical="center"/>
      <protection locked="0"/>
    </xf>
    <xf numFmtId="0" fontId="7" fillId="0" borderId="0" xfId="0" applyFont="1" applyFill="1" applyBorder="1">
      <alignment vertical="center"/>
    </xf>
    <xf numFmtId="0" fontId="12" fillId="0" borderId="0" xfId="0" applyFont="1" applyFill="1" applyBorder="1" applyAlignment="1">
      <alignment horizontal="right" vertical="center"/>
    </xf>
    <xf numFmtId="0" fontId="9" fillId="0" borderId="0" xfId="0" applyFont="1" applyFill="1" applyBorder="1">
      <alignment vertical="center"/>
    </xf>
    <xf numFmtId="0" fontId="7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 textRotation="255"/>
    </xf>
    <xf numFmtId="0" fontId="12" fillId="0" borderId="0" xfId="0" applyFont="1" applyFill="1" applyBorder="1">
      <alignment vertical="center"/>
    </xf>
  </cellXfs>
  <cellStyles count="5">
    <cellStyle name="パーセント" xfId="1" builtinId="5"/>
    <cellStyle name="ハイパーリンク" xfId="3" builtinId="8"/>
    <cellStyle name="桁区切り" xfId="2" builtinId="6"/>
    <cellStyle name="標準" xfId="0" builtinId="0"/>
    <cellStyle name="標準 2" xfId="4" xr:uid="{00000000-0005-0000-0000-000004000000}"/>
  </cellStyles>
  <dxfs count="28">
    <dxf>
      <font>
        <color rgb="FF9C0006"/>
      </font>
    </dxf>
    <dxf>
      <font>
        <color rgb="FFFF0000"/>
      </font>
    </dxf>
    <dxf>
      <font>
        <color rgb="FF0070C0"/>
      </font>
    </dxf>
    <dxf>
      <font>
        <color rgb="FF9C0006"/>
      </font>
    </dxf>
    <dxf>
      <font>
        <color rgb="FFFF0000"/>
      </font>
    </dxf>
    <dxf>
      <font>
        <color rgb="FF0070C0"/>
      </font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</dxf>
    <dxf>
      <font>
        <color rgb="FFFF0000"/>
      </font>
    </dxf>
    <dxf>
      <font>
        <color rgb="FF0070C0"/>
      </font>
    </dxf>
    <dxf>
      <font>
        <color rgb="FF9C0006"/>
      </font>
    </dxf>
    <dxf>
      <font>
        <color rgb="FFFF0000"/>
      </font>
    </dxf>
    <dxf>
      <font>
        <color rgb="FF0070C0"/>
      </font>
    </dxf>
    <dxf>
      <font>
        <color rgb="FF9C0006"/>
      </font>
    </dxf>
    <dxf>
      <font>
        <color rgb="FFFF0000"/>
      </font>
    </dxf>
    <dxf>
      <font>
        <color rgb="FF0070C0"/>
      </font>
    </dxf>
    <dxf>
      <font>
        <color rgb="FF9C0006"/>
      </font>
    </dxf>
    <dxf>
      <font>
        <color rgb="FFFF0000"/>
      </font>
    </dxf>
    <dxf>
      <font>
        <color rgb="FF0070C0"/>
      </font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2" defaultPivotStyle="PivotStyleLight16"/>
  <colors>
    <mruColors>
      <color rgb="FFFFCC00"/>
      <color rgb="FF66FFFF"/>
      <color rgb="FF00FFCC"/>
      <color rgb="FFEFF79F"/>
      <color rgb="FFFFFFCC"/>
      <color rgb="FFF8E7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jaeic.or.jp/smph/shiken/1k/1k-mondai.html" TargetMode="Externa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tmp"/><Relationship Id="rId7" Type="http://schemas.openxmlformats.org/officeDocument/2006/relationships/image" Target="../media/image9.tmp"/><Relationship Id="rId2" Type="http://schemas.openxmlformats.org/officeDocument/2006/relationships/image" Target="../media/image4.tmp"/><Relationship Id="rId1" Type="http://schemas.openxmlformats.org/officeDocument/2006/relationships/image" Target="../media/image3.tmp"/><Relationship Id="rId6" Type="http://schemas.openxmlformats.org/officeDocument/2006/relationships/image" Target="../media/image8.tmp"/><Relationship Id="rId5" Type="http://schemas.openxmlformats.org/officeDocument/2006/relationships/image" Target="../media/image7.tmp"/><Relationship Id="rId4" Type="http://schemas.openxmlformats.org/officeDocument/2006/relationships/image" Target="../media/image6.tmp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7" Type="http://schemas.openxmlformats.org/officeDocument/2006/relationships/image" Target="../media/image16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15240</xdr:colOff>
      <xdr:row>29</xdr:row>
      <xdr:rowOff>30480</xdr:rowOff>
    </xdr:from>
    <xdr:ext cx="5968301" cy="1742785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381000" y="5425440"/>
          <a:ext cx="5968301" cy="1742785"/>
        </a:xfrm>
        <a:prstGeom prst="rect">
          <a:avLst/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b="1">
              <a:latin typeface="メイリオ" panose="020B0604030504040204" pitchFamily="50" charset="-128"/>
              <a:ea typeface="メイリオ" panose="020B0604030504040204" pitchFamily="50" charset="-128"/>
            </a:rPr>
            <a:t>各シートにコメントを記入しています。参考にしていただければ幸いです。</a:t>
          </a:r>
          <a:endParaRPr kumimoji="1" lang="en-US" altLang="ja-JP" sz="11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100" b="1">
              <a:latin typeface="メイリオ" panose="020B0604030504040204" pitchFamily="50" charset="-128"/>
              <a:ea typeface="メイリオ" panose="020B0604030504040204" pitchFamily="50" charset="-128"/>
            </a:rPr>
            <a:t>下記シートは、シートに保護をかけているため、編集ができません。予めご了承ください。</a:t>
          </a:r>
          <a:endParaRPr kumimoji="1" lang="en-US" altLang="ja-JP" sz="11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100" b="1">
              <a:latin typeface="メイリオ" panose="020B0604030504040204" pitchFamily="50" charset="-128"/>
              <a:ea typeface="メイリオ" panose="020B0604030504040204" pitchFamily="50" charset="-128"/>
            </a:rPr>
            <a:t>　・概要、はじめに（本シート）</a:t>
          </a:r>
          <a:endParaRPr kumimoji="1" lang="en-US" altLang="ja-JP" sz="11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100" b="1">
              <a:latin typeface="メイリオ" panose="020B0604030504040204" pitchFamily="50" charset="-128"/>
              <a:ea typeface="メイリオ" panose="020B0604030504040204" pitchFamily="50" charset="-128"/>
            </a:rPr>
            <a:t>　・全体スケジュール</a:t>
          </a:r>
          <a:endParaRPr kumimoji="1" lang="en-US" altLang="ja-JP" sz="11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100" b="1">
              <a:latin typeface="メイリオ" panose="020B0604030504040204" pitchFamily="50" charset="-128"/>
              <a:ea typeface="メイリオ" panose="020B0604030504040204" pitchFamily="50" charset="-128"/>
            </a:rPr>
            <a:t>　・効果測定；</a:t>
          </a:r>
          <a:r>
            <a:rPr kumimoji="1" lang="en-US" altLang="ja-JP" sz="1100" b="1">
              <a:latin typeface="メイリオ" panose="020B0604030504040204" pitchFamily="50" charset="-128"/>
              <a:ea typeface="メイリオ" panose="020B0604030504040204" pitchFamily="50" charset="-128"/>
            </a:rPr>
            <a:t>H30</a:t>
          </a:r>
        </a:p>
        <a:p>
          <a:r>
            <a:rPr kumimoji="1" lang="ja-JP" altLang="en-US" sz="1100" b="1">
              <a:latin typeface="メイリオ" panose="020B0604030504040204" pitchFamily="50" charset="-128"/>
              <a:ea typeface="メイリオ" panose="020B0604030504040204" pitchFamily="50" charset="-128"/>
            </a:rPr>
            <a:t>　・効果測定；</a:t>
          </a:r>
          <a:r>
            <a:rPr kumimoji="1" lang="en-US" altLang="ja-JP" sz="1100" b="1">
              <a:latin typeface="メイリオ" panose="020B0604030504040204" pitchFamily="50" charset="-128"/>
              <a:ea typeface="メイリオ" panose="020B0604030504040204" pitchFamily="50" charset="-128"/>
            </a:rPr>
            <a:t>R01</a:t>
          </a:r>
          <a:endParaRPr kumimoji="1" lang="ja-JP" altLang="en-US" sz="11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11</xdr:col>
      <xdr:colOff>22860</xdr:colOff>
      <xdr:row>34</xdr:row>
      <xdr:rowOff>76200</xdr:rowOff>
    </xdr:from>
    <xdr:ext cx="4137660" cy="542456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4CEAAF48-7C04-464E-AB3C-32B9C22CEE14}"/>
            </a:ext>
          </a:extLst>
        </xdr:cNvPr>
        <xdr:cNvSpPr txBox="1"/>
      </xdr:nvSpPr>
      <xdr:spPr>
        <a:xfrm>
          <a:off x="2034540" y="6576060"/>
          <a:ext cx="4137660" cy="542456"/>
        </a:xfrm>
        <a:prstGeom prst="rect">
          <a:avLst/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900" b="1">
              <a:solidFill>
                <a:srgbClr val="FFFF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900" b="1">
              <a:solidFill>
                <a:srgbClr val="FFFF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とりこぼしチェッカーは、通常、期間限定公開とされています。</a:t>
          </a:r>
          <a:endParaRPr kumimoji="1" lang="en-US" altLang="ja-JP" sz="900" b="1">
            <a:solidFill>
              <a:srgbClr val="FFFF00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900" b="1">
              <a:solidFill>
                <a:srgbClr val="FFFF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２年分のデータは、特別な許可を得て取得しました。</a:t>
          </a:r>
          <a:endParaRPr kumimoji="1" lang="en-US" altLang="ja-JP" sz="900" b="1">
            <a:solidFill>
              <a:srgbClr val="FFFF00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35</xdr:col>
      <xdr:colOff>281940</xdr:colOff>
      <xdr:row>51</xdr:row>
      <xdr:rowOff>72935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317127F2-01BA-418E-8B7A-722BC020F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486" y="163286"/>
          <a:ext cx="19712940" cy="823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489857</xdr:colOff>
      <xdr:row>26</xdr:row>
      <xdr:rowOff>130628</xdr:rowOff>
    </xdr:from>
    <xdr:ext cx="5968301" cy="1436915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89BD9138-8868-40D5-87A0-0BDE67BF46CD}"/>
            </a:ext>
          </a:extLst>
        </xdr:cNvPr>
        <xdr:cNvSpPr txBox="1"/>
      </xdr:nvSpPr>
      <xdr:spPr>
        <a:xfrm>
          <a:off x="1306286" y="4376057"/>
          <a:ext cx="5968301" cy="1436915"/>
        </a:xfrm>
        <a:prstGeom prst="rect">
          <a:avLst/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100" b="1">
              <a:latin typeface="メイリオ" panose="020B0604030504040204" pitchFamily="50" charset="-128"/>
              <a:ea typeface="メイリオ" panose="020B0604030504040204" pitchFamily="50" charset="-128"/>
            </a:rPr>
            <a:t>＊編集不可</a:t>
          </a:r>
          <a:endParaRPr kumimoji="1" lang="en-US" altLang="ja-JP" sz="11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100" b="1">
              <a:latin typeface="メイリオ" panose="020B0604030504040204" pitchFamily="50" charset="-128"/>
              <a:ea typeface="メイリオ" panose="020B0604030504040204" pitchFamily="50" charset="-128"/>
            </a:rPr>
            <a:t>　２巡目の効果測定として、とりこぼしチェッカーを利用しました。</a:t>
          </a:r>
          <a:endParaRPr kumimoji="1" lang="en-US" altLang="ja-JP" sz="11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100" b="1">
              <a:latin typeface="メイリオ" panose="020B0604030504040204" pitchFamily="50" charset="-128"/>
              <a:ea typeface="メイリオ" panose="020B0604030504040204" pitchFamily="50" charset="-128"/>
            </a:rPr>
            <a:t>　とりこぼしチェッカーは、通常は期間限定の公開となっていて</a:t>
          </a:r>
          <a:endParaRPr kumimoji="1" lang="en-US" altLang="ja-JP" sz="11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100" b="1">
              <a:latin typeface="メイリオ" panose="020B0604030504040204" pitchFamily="50" charset="-128"/>
              <a:ea typeface="メイリオ" panose="020B0604030504040204" pitchFamily="50" charset="-128"/>
            </a:rPr>
            <a:t>　特別に入手した関係で、本データでは画像としての公開のみとさせていただきます。</a:t>
          </a:r>
          <a:endParaRPr kumimoji="1" lang="en-US" altLang="ja-JP" sz="11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100" b="1">
              <a:latin typeface="メイリオ" panose="020B0604030504040204" pitchFamily="50" charset="-128"/>
              <a:ea typeface="メイリオ" panose="020B0604030504040204" pitchFamily="50" charset="-128"/>
            </a:rPr>
            <a:t>　</a:t>
          </a:r>
          <a:endParaRPr kumimoji="1" lang="en-US" altLang="ja-JP" sz="11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341193</xdr:colOff>
      <xdr:row>7</xdr:row>
      <xdr:rowOff>147850</xdr:rowOff>
    </xdr:from>
    <xdr:ext cx="10542896" cy="2740925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 txBox="1"/>
      </xdr:nvSpPr>
      <xdr:spPr>
        <a:xfrm>
          <a:off x="2843283" y="1740089"/>
          <a:ext cx="10542896" cy="2740925"/>
        </a:xfrm>
        <a:prstGeom prst="rect">
          <a:avLst/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＊編集可能</a:t>
          </a:r>
          <a:endParaRPr kumimoji="1" lang="en-US" altLang="ja-JP" sz="16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　２巡目の正答率が低い順に並び替えたシート。</a:t>
          </a:r>
          <a:endParaRPr kumimoji="1" lang="en-US" altLang="ja-JP" sz="16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　並び替え方→</a:t>
          </a:r>
          <a:endParaRPr kumimoji="1" lang="en-US" altLang="ja-JP" sz="16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　　一度、</a:t>
          </a:r>
          <a:r>
            <a:rPr kumimoji="1" lang="ja-JP" altLang="en-US" sz="1600" b="1">
              <a:solidFill>
                <a:srgbClr val="FFCC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２巡目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のシートをコピーして、縦一列にすべて合体するように並べます。</a:t>
          </a:r>
          <a:endParaRPr kumimoji="1" lang="en-US" altLang="ja-JP" sz="16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　　その後、メニュー→データ→並び替え→☑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D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列（正答率の列）昇順とします。</a:t>
          </a:r>
          <a:endParaRPr kumimoji="1" lang="en-US" altLang="ja-JP" sz="16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　　正答率が低い順に並び変わったら、見やすいように、３つにデータを移動して、今の形になっています。</a:t>
          </a: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457200</xdr:colOff>
      <xdr:row>15</xdr:row>
      <xdr:rowOff>137160</xdr:rowOff>
    </xdr:from>
    <xdr:ext cx="7776296" cy="2292935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2103120" y="2651760"/>
          <a:ext cx="7776296" cy="2292935"/>
        </a:xfrm>
        <a:prstGeom prst="rect">
          <a:avLst/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b="1">
              <a:latin typeface="メイリオ" panose="020B0604030504040204" pitchFamily="50" charset="-128"/>
              <a:ea typeface="メイリオ" panose="020B0604030504040204" pitchFamily="50" charset="-128"/>
            </a:rPr>
            <a:t>＊編集可能</a:t>
          </a:r>
          <a:endParaRPr kumimoji="1" lang="en-US" altLang="ja-JP" sz="11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100" b="1">
              <a:latin typeface="メイリオ" panose="020B0604030504040204" pitchFamily="50" charset="-128"/>
              <a:ea typeface="メイリオ" panose="020B0604030504040204" pitchFamily="50" charset="-128"/>
            </a:rPr>
            <a:t>　３巡目①。</a:t>
          </a:r>
          <a:endParaRPr kumimoji="1" lang="en-US" altLang="ja-JP" sz="11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100" b="1">
              <a:latin typeface="メイリオ" panose="020B0604030504040204" pitchFamily="50" charset="-128"/>
              <a:ea typeface="メイリオ" panose="020B0604030504040204" pitchFamily="50" charset="-128"/>
            </a:rPr>
            <a:t>　最初は再出題設定の問題を、項目毎に進めていました。それも、間違えた問題をノートに写しながら・・・。</a:t>
          </a:r>
          <a:endParaRPr kumimoji="1" lang="en-US" altLang="ja-JP" sz="11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100" b="1">
              <a:latin typeface="メイリオ" panose="020B0604030504040204" pitchFamily="50" charset="-128"/>
              <a:ea typeface="メイリオ" panose="020B0604030504040204" pitchFamily="50" charset="-128"/>
            </a:rPr>
            <a:t>　時間が物凄くかかってしまうことに気づいたので、止めて、</a:t>
          </a:r>
          <a:endParaRPr kumimoji="1" lang="en-US" altLang="ja-JP" sz="11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100" b="1">
              <a:latin typeface="メイリオ" panose="020B0604030504040204" pitchFamily="50" charset="-128"/>
              <a:ea typeface="メイリオ" panose="020B0604030504040204" pitchFamily="50" charset="-128"/>
            </a:rPr>
            <a:t>　右下のように、シート：</a:t>
          </a:r>
          <a:r>
            <a:rPr kumimoji="1" lang="ja-JP" altLang="en-US" sz="1100" b="1">
              <a:solidFill>
                <a:srgbClr val="FFC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２巡目並び替え</a:t>
          </a:r>
          <a:r>
            <a:rPr kumimoji="1" lang="ja-JP" altLang="en-US" sz="1100" b="1">
              <a:latin typeface="メイリオ" panose="020B0604030504040204" pitchFamily="50" charset="-128"/>
              <a:ea typeface="メイリオ" panose="020B0604030504040204" pitchFamily="50" charset="-128"/>
            </a:rPr>
            <a:t>から項目を写して、まだ着手していない問題のうち、✖問を解き進める形式に</a:t>
          </a:r>
          <a:endParaRPr kumimoji="1" lang="en-US" altLang="ja-JP" sz="11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100" b="1">
              <a:latin typeface="メイリオ" panose="020B0604030504040204" pitchFamily="50" charset="-128"/>
              <a:ea typeface="メイリオ" panose="020B0604030504040204" pitchFamily="50" charset="-128"/>
            </a:rPr>
            <a:t>　変更しました。</a:t>
          </a:r>
          <a:endParaRPr kumimoji="1" lang="en-US" altLang="ja-JP" sz="11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100" b="1">
              <a:latin typeface="メイリオ" panose="020B0604030504040204" pitchFamily="50" charset="-128"/>
              <a:ea typeface="メイリオ" panose="020B0604030504040204" pitchFamily="50" charset="-128"/>
            </a:rPr>
            <a:t>　　→シート：</a:t>
          </a:r>
          <a:r>
            <a:rPr kumimoji="1" lang="ja-JP" altLang="en-US" sz="1100" b="1">
              <a:solidFill>
                <a:srgbClr val="66FFFF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３巡目②</a:t>
          </a:r>
          <a:r>
            <a:rPr kumimoji="1" lang="ja-JP" altLang="en-US" sz="1100" b="1">
              <a:latin typeface="メイリオ" panose="020B0604030504040204" pitchFamily="50" charset="-128"/>
              <a:ea typeface="メイリオ" panose="020B0604030504040204" pitchFamily="50" charset="-128"/>
            </a:rPr>
            <a:t>　へ</a:t>
          </a:r>
          <a:endParaRPr kumimoji="1" lang="en-US" altLang="ja-JP" sz="11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100" b="1">
              <a:latin typeface="メイリオ" panose="020B0604030504040204" pitchFamily="50" charset="-128"/>
              <a:ea typeface="メイリオ" panose="020B0604030504040204" pitchFamily="50" charset="-128"/>
            </a:rPr>
            <a:t>　</a:t>
          </a: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381000</xdr:colOff>
      <xdr:row>30</xdr:row>
      <xdr:rowOff>83820</xdr:rowOff>
    </xdr:from>
    <xdr:ext cx="5593080" cy="2385060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609600" y="5158740"/>
          <a:ext cx="5593080" cy="2385060"/>
        </a:xfrm>
        <a:prstGeom prst="rect">
          <a:avLst/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100" b="1">
              <a:latin typeface="メイリオ" panose="020B0604030504040204" pitchFamily="50" charset="-128"/>
              <a:ea typeface="メイリオ" panose="020B0604030504040204" pitchFamily="50" charset="-128"/>
            </a:rPr>
            <a:t>＊編集可能</a:t>
          </a:r>
          <a:endParaRPr kumimoji="1" lang="en-US" altLang="ja-JP" sz="11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100" b="1">
              <a:latin typeface="メイリオ" panose="020B0604030504040204" pitchFamily="50" charset="-128"/>
              <a:ea typeface="メイリオ" panose="020B0604030504040204" pitchFamily="50" charset="-128"/>
            </a:rPr>
            <a:t>　３巡目②</a:t>
          </a:r>
          <a:endParaRPr kumimoji="1" lang="en-US" altLang="ja-JP" sz="11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100" b="1">
              <a:latin typeface="メイリオ" panose="020B0604030504040204" pitchFamily="50" charset="-128"/>
              <a:ea typeface="メイリオ" panose="020B0604030504040204" pitchFamily="50" charset="-128"/>
            </a:rPr>
            <a:t>　上の方は、シート：</a:t>
          </a:r>
          <a:r>
            <a:rPr kumimoji="1" lang="ja-JP" altLang="en-US" sz="1100" b="1">
              <a:solidFill>
                <a:srgbClr val="66FFFF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３巡目①</a:t>
          </a:r>
          <a:r>
            <a:rPr kumimoji="1" lang="ja-JP" altLang="en-US" sz="1100" b="1">
              <a:latin typeface="メイリオ" panose="020B0604030504040204" pitchFamily="50" charset="-128"/>
              <a:ea typeface="メイリオ" panose="020B0604030504040204" pitchFamily="50" charset="-128"/>
            </a:rPr>
            <a:t>　と同じです。</a:t>
          </a:r>
          <a:endParaRPr kumimoji="1" lang="en-US" altLang="ja-JP" sz="11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100" b="1">
              <a:latin typeface="メイリオ" panose="020B0604030504040204" pitchFamily="50" charset="-128"/>
              <a:ea typeface="メイリオ" panose="020B0604030504040204" pitchFamily="50" charset="-128"/>
            </a:rPr>
            <a:t>　３巡目②は、理解度</a:t>
          </a:r>
          <a:r>
            <a:rPr kumimoji="1" lang="en-US" altLang="ja-JP" sz="1100" b="1">
              <a:latin typeface="メイリオ" panose="020B0604030504040204" pitchFamily="50" charset="-128"/>
              <a:ea typeface="メイリオ" panose="020B0604030504040204" pitchFamily="50" charset="-128"/>
            </a:rPr>
            <a:t>[</a:t>
          </a:r>
          <a:r>
            <a:rPr kumimoji="1" lang="ja-JP" altLang="en-US" sz="1100" b="1">
              <a:latin typeface="メイリオ" panose="020B0604030504040204" pitchFamily="50" charset="-128"/>
              <a:ea typeface="メイリオ" panose="020B0604030504040204" pitchFamily="50" charset="-128"/>
            </a:rPr>
            <a:t>注意</a:t>
          </a:r>
          <a:r>
            <a:rPr kumimoji="1" lang="en-US" altLang="ja-JP" sz="1100" b="1">
              <a:latin typeface="メイリオ" panose="020B0604030504040204" pitchFamily="50" charset="-128"/>
              <a:ea typeface="メイリオ" panose="020B0604030504040204" pitchFamily="50" charset="-128"/>
            </a:rPr>
            <a:t>]</a:t>
          </a:r>
          <a:r>
            <a:rPr kumimoji="1" lang="ja-JP" altLang="en-US" sz="1100" b="1">
              <a:latin typeface="メイリオ" panose="020B0604030504040204" pitchFamily="50" charset="-128"/>
              <a:ea typeface="メイリオ" panose="020B0604030504040204" pitchFamily="50" charset="-128"/>
            </a:rPr>
            <a:t>（今まで間違えた問題）で「✖問題」を</a:t>
          </a:r>
          <a:endParaRPr kumimoji="1" lang="en-US" altLang="ja-JP" sz="11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100" b="1">
              <a:latin typeface="メイリオ" panose="020B0604030504040204" pitchFamily="50" charset="-128"/>
              <a:ea typeface="メイリオ" panose="020B0604030504040204" pitchFamily="50" charset="-128"/>
            </a:rPr>
            <a:t>　右の項目毎に検索条件で設定して解いていきました。</a:t>
          </a:r>
          <a:endParaRPr kumimoji="1" lang="en-US" altLang="ja-JP" sz="11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100" b="1">
              <a:latin typeface="メイリオ" panose="020B0604030504040204" pitchFamily="50" charset="-128"/>
              <a:ea typeface="メイリオ" panose="020B0604030504040204" pitchFamily="50" charset="-128"/>
            </a:rPr>
            <a:t>　日付だけ記録して、あとは問題の設定（間違えたら重点管理にする）で</a:t>
          </a:r>
          <a:endParaRPr kumimoji="1" lang="en-US" altLang="ja-JP" sz="11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100" b="1">
              <a:latin typeface="メイリオ" panose="020B0604030504040204" pitchFamily="50" charset="-128"/>
              <a:ea typeface="メイリオ" panose="020B0604030504040204" pitchFamily="50" charset="-128"/>
            </a:rPr>
            <a:t>　残りの時間、対応できると想定できたからです。</a:t>
          </a:r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312420</xdr:colOff>
      <xdr:row>8</xdr:row>
      <xdr:rowOff>144780</xdr:rowOff>
    </xdr:from>
    <xdr:ext cx="5547360" cy="1714500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548640" y="2026920"/>
          <a:ext cx="5547360" cy="1714500"/>
        </a:xfrm>
        <a:prstGeom prst="rect">
          <a:avLst/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100" b="1">
              <a:latin typeface="メイリオ" panose="020B0604030504040204" pitchFamily="50" charset="-128"/>
              <a:ea typeface="メイリオ" panose="020B0604030504040204" pitchFamily="50" charset="-128"/>
            </a:rPr>
            <a:t>＊編集可能</a:t>
          </a:r>
          <a:endParaRPr kumimoji="1" lang="en-US" altLang="ja-JP" sz="11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100" b="1">
              <a:latin typeface="メイリオ" panose="020B0604030504040204" pitchFamily="50" charset="-128"/>
              <a:ea typeface="メイリオ" panose="020B0604030504040204" pitchFamily="50" charset="-128"/>
            </a:rPr>
            <a:t>　１巡目で間違えた問題を再出題設定にすべて設定したので、</a:t>
          </a:r>
          <a:endParaRPr kumimoji="1" lang="en-US" altLang="ja-JP" sz="11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100" b="1">
              <a:latin typeface="メイリオ" panose="020B0604030504040204" pitchFamily="50" charset="-128"/>
              <a:ea typeface="メイリオ" panose="020B0604030504040204" pitchFamily="50" charset="-128"/>
            </a:rPr>
            <a:t>　２巡目の時に並行して進めれながらできるかなーと思っていましたが、</a:t>
          </a:r>
          <a:endParaRPr kumimoji="1" lang="en-US" altLang="ja-JP" sz="11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100" b="1">
              <a:latin typeface="メイリオ" panose="020B0604030504040204" pitchFamily="50" charset="-128"/>
              <a:ea typeface="メイリオ" panose="020B0604030504040204" pitchFamily="50" charset="-128"/>
            </a:rPr>
            <a:t>　甘かったです。（時間と余裕がなかった。必要性もないと感じた。）</a:t>
          </a:r>
          <a:endParaRPr kumimoji="1" lang="en-US" altLang="ja-JP" sz="11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100" b="1">
              <a:latin typeface="メイリオ" panose="020B0604030504040204" pitchFamily="50" charset="-128"/>
              <a:ea typeface="メイリオ" panose="020B0604030504040204" pitchFamily="50" charset="-128"/>
            </a:rPr>
            <a:t>　なので、こちらのシートを作成したものの、全然使いませんでした。💦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56</xdr:col>
      <xdr:colOff>7620</xdr:colOff>
      <xdr:row>27</xdr:row>
      <xdr:rowOff>22860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3D85DA7D-A04C-491D-BA91-2AB8570708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0"/>
          <a:ext cx="14279880" cy="5836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502920</xdr:colOff>
      <xdr:row>2</xdr:row>
      <xdr:rowOff>167640</xdr:rowOff>
    </xdr:from>
    <xdr:ext cx="4975860" cy="1897380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723900" y="640080"/>
          <a:ext cx="4975860" cy="1897380"/>
        </a:xfrm>
        <a:prstGeom prst="rect">
          <a:avLst/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100" b="1">
              <a:latin typeface="メイリオ" panose="020B0604030504040204" pitchFamily="50" charset="-128"/>
              <a:ea typeface="メイリオ" panose="020B0604030504040204" pitchFamily="50" charset="-128"/>
            </a:rPr>
            <a:t>＊編集可能</a:t>
          </a:r>
          <a:endParaRPr kumimoji="1" lang="en-US" altLang="ja-JP" sz="11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100" b="1">
              <a:latin typeface="メイリオ" panose="020B0604030504040204" pitchFamily="50" charset="-128"/>
              <a:ea typeface="メイリオ" panose="020B0604030504040204" pitchFamily="50" charset="-128"/>
            </a:rPr>
            <a:t>　１巡目「得点」記録シートです。</a:t>
          </a:r>
          <a:r>
            <a:rPr kumimoji="1" lang="en-US" altLang="ja-JP" sz="1100" b="1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100" b="1">
              <a:latin typeface="メイリオ" panose="020B0604030504040204" pitchFamily="50" charset="-128"/>
              <a:ea typeface="メイリオ" panose="020B0604030504040204" pitchFamily="50" charset="-128"/>
            </a:rPr>
            <a:t>「時間」記録シートは別です。</a:t>
          </a:r>
          <a:endParaRPr kumimoji="1" lang="en-US" altLang="ja-JP" sz="11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100" b="1">
              <a:latin typeface="メイリオ" panose="020B0604030504040204" pitchFamily="50" charset="-128"/>
              <a:ea typeface="メイリオ" panose="020B0604030504040204" pitchFamily="50" charset="-128"/>
            </a:rPr>
            <a:t>　問題を解き終わった際に、</a:t>
          </a:r>
          <a:r>
            <a:rPr kumimoji="1" lang="ja-JP" altLang="en-US" sz="1100" b="1">
              <a:solidFill>
                <a:srgbClr val="FFFF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何問解いて、何問正解したか</a:t>
          </a:r>
          <a:r>
            <a:rPr kumimoji="1" lang="ja-JP" altLang="en-US" sz="1100" b="1">
              <a:latin typeface="メイリオ" panose="020B0604030504040204" pitchFamily="50" charset="-128"/>
              <a:ea typeface="メイリオ" panose="020B0604030504040204" pitchFamily="50" charset="-128"/>
            </a:rPr>
            <a:t>というデータが</a:t>
          </a:r>
          <a:endParaRPr kumimoji="1" lang="en-US" altLang="ja-JP" sz="11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100" b="1">
              <a:latin typeface="メイリオ" panose="020B0604030504040204" pitchFamily="50" charset="-128"/>
              <a:ea typeface="メイリオ" panose="020B0604030504040204" pitchFamily="50" charset="-128"/>
            </a:rPr>
            <a:t>　画面にまとめて出るので都度記録します。</a:t>
          </a:r>
          <a:endParaRPr kumimoji="1" lang="en-US" altLang="ja-JP" sz="11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lang="ja-JP" altLang="en-US" sz="1100">
              <a:solidFill>
                <a:schemeClr val="l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　</a:t>
          </a:r>
          <a:r>
            <a:rPr lang="ja-JP" altLang="ja-JP" sz="1100">
              <a:solidFill>
                <a:schemeClr val="l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・年度をさかのぼるにつれて、全体の問題数が減少しています。</a:t>
          </a:r>
          <a:endParaRPr lang="ja-JP" altLang="ja-JP">
            <a:effectLst/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lang="ja-JP" altLang="en-US" sz="1100">
              <a:solidFill>
                <a:schemeClr val="l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　</a:t>
          </a:r>
          <a:r>
            <a:rPr lang="ja-JP" altLang="ja-JP" sz="1100">
              <a:solidFill>
                <a:schemeClr val="l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　古すぎる問題は現在にそぐわなかったり、色々と理由があるようです。</a:t>
          </a:r>
          <a:endParaRPr lang="ja-JP" altLang="ja-JP">
            <a:effectLst/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endParaRPr kumimoji="1" lang="en-US" altLang="ja-JP" sz="11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624840</xdr:colOff>
      <xdr:row>6</xdr:row>
      <xdr:rowOff>45720</xdr:rowOff>
    </xdr:from>
    <xdr:ext cx="5074920" cy="1874520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861060" y="1432560"/>
          <a:ext cx="5074920" cy="1874520"/>
        </a:xfrm>
        <a:prstGeom prst="rect">
          <a:avLst/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100" b="1">
              <a:latin typeface="メイリオ" panose="020B0604030504040204" pitchFamily="50" charset="-128"/>
              <a:ea typeface="メイリオ" panose="020B0604030504040204" pitchFamily="50" charset="-128"/>
            </a:rPr>
            <a:t>＊編集可能</a:t>
          </a:r>
          <a:endParaRPr kumimoji="1" lang="en-US" altLang="ja-JP" sz="11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100" b="1">
              <a:latin typeface="メイリオ" panose="020B0604030504040204" pitchFamily="50" charset="-128"/>
              <a:ea typeface="メイリオ" panose="020B0604030504040204" pitchFamily="50" charset="-128"/>
            </a:rPr>
            <a:t>　１巡目「時間」記録シートです。</a:t>
          </a:r>
          <a:endParaRPr kumimoji="1" lang="en-US" altLang="ja-JP" sz="11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100" b="1">
              <a:solidFill>
                <a:schemeClr val="l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　</a:t>
          </a:r>
          <a:r>
            <a:rPr kumimoji="1" lang="ja-JP" altLang="ja-JP" sz="1100" b="1">
              <a:solidFill>
                <a:schemeClr val="l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問題を解き終わった際に、</a:t>
          </a:r>
          <a:r>
            <a:rPr kumimoji="1" lang="ja-JP" altLang="en-US" sz="1100" b="1">
              <a:solidFill>
                <a:schemeClr val="l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解くのに</a:t>
          </a:r>
          <a:r>
            <a:rPr kumimoji="1" lang="ja-JP" altLang="en-US" sz="1100" b="1">
              <a:solidFill>
                <a:srgbClr val="FFFF00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何秒かかったか</a:t>
          </a:r>
          <a:r>
            <a:rPr kumimoji="1" lang="ja-JP" altLang="ja-JP" sz="1100" b="1">
              <a:solidFill>
                <a:schemeClr val="l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というデータが</a:t>
          </a:r>
          <a:endParaRPr lang="ja-JP" altLang="ja-JP">
            <a:effectLst/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100" b="1">
              <a:solidFill>
                <a:schemeClr val="l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　</a:t>
          </a:r>
          <a:r>
            <a:rPr kumimoji="1" lang="ja-JP" altLang="ja-JP" sz="1100" b="1">
              <a:solidFill>
                <a:schemeClr val="l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画面にまとめて出るので都度記録します。</a:t>
          </a:r>
          <a:endParaRPr kumimoji="1" lang="en-US" altLang="ja-JP" sz="1100" b="1">
            <a:solidFill>
              <a:schemeClr val="lt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>
              <a:effectLst/>
              <a:latin typeface="メイリオ" panose="020B0604030504040204" pitchFamily="50" charset="-128"/>
              <a:ea typeface="メイリオ" panose="020B0604030504040204" pitchFamily="50" charset="-128"/>
            </a:rPr>
            <a:t>　・平成</a:t>
          </a:r>
          <a:r>
            <a:rPr lang="en-US" altLang="ja-JP">
              <a:effectLst/>
              <a:latin typeface="メイリオ" panose="020B0604030504040204" pitchFamily="50" charset="-128"/>
              <a:ea typeface="メイリオ" panose="020B0604030504040204" pitchFamily="50" charset="-128"/>
            </a:rPr>
            <a:t>28</a:t>
          </a:r>
          <a:r>
            <a:rPr lang="ja-JP" altLang="en-US">
              <a:effectLst/>
              <a:latin typeface="メイリオ" panose="020B0604030504040204" pitchFamily="50" charset="-128"/>
              <a:ea typeface="メイリオ" panose="020B0604030504040204" pitchFamily="50" charset="-128"/>
            </a:rPr>
            <a:t>年の法規は、途中で合格物語のソフトを閉じてしまったため、</a:t>
          </a:r>
          <a:endParaRPr lang="en-US" altLang="ja-JP">
            <a:effectLst/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lang="ja-JP" altLang="en-US">
              <a:effectLst/>
              <a:latin typeface="メイリオ" panose="020B0604030504040204" pitchFamily="50" charset="-128"/>
              <a:ea typeface="メイリオ" panose="020B0604030504040204" pitchFamily="50" charset="-128"/>
            </a:rPr>
            <a:t>　　合計時間が出せませんでした。</a:t>
          </a:r>
          <a:endParaRPr lang="en-US" altLang="ja-JP">
            <a:effectLst/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487680</xdr:colOff>
      <xdr:row>9</xdr:row>
      <xdr:rowOff>152400</xdr:rowOff>
    </xdr:from>
    <xdr:ext cx="5067300" cy="1059180"/>
    <xdr:sp macro="" textlink="">
      <xdr:nvSpPr>
        <xdr:cNvPr id="2" name="テキスト ボックス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487680" y="2209800"/>
          <a:ext cx="5067300" cy="1059180"/>
        </a:xfrm>
        <a:prstGeom prst="rect">
          <a:avLst/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100" b="1">
              <a:latin typeface="メイリオ" panose="020B0604030504040204" pitchFamily="50" charset="-128"/>
              <a:ea typeface="メイリオ" panose="020B0604030504040204" pitchFamily="50" charset="-128"/>
            </a:rPr>
            <a:t>こちらは、試験元の</a:t>
          </a:r>
          <a:r>
            <a:rPr kumimoji="1" lang="en-US" altLang="ja-JP" sz="1100" b="1">
              <a:latin typeface="メイリオ" panose="020B0604030504040204" pitchFamily="50" charset="-128"/>
              <a:ea typeface="メイリオ" panose="020B0604030504040204" pitchFamily="50" charset="-128"/>
            </a:rPr>
            <a:t>HP</a:t>
          </a:r>
          <a:r>
            <a:rPr kumimoji="1" lang="ja-JP" altLang="en-US" sz="1100" b="1">
              <a:latin typeface="メイリオ" panose="020B0604030504040204" pitchFamily="50" charset="-128"/>
              <a:ea typeface="メイリオ" panose="020B0604030504040204" pitchFamily="50" charset="-128"/>
            </a:rPr>
            <a:t>に掲載されている基準点をまとめた表です。</a:t>
          </a:r>
          <a:endParaRPr kumimoji="1" lang="en-US" altLang="ja-JP" sz="11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100" b="1">
              <a:latin typeface="メイリオ" panose="020B0604030504040204" pitchFamily="50" charset="-128"/>
              <a:ea typeface="メイリオ" panose="020B0604030504040204" pitchFamily="50" charset="-128"/>
            </a:rPr>
            <a:t>参考までに。</a:t>
          </a:r>
          <a:endParaRPr kumimoji="1" lang="en-US" altLang="ja-JP" sz="11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100" b="1">
              <a:latin typeface="メイリオ" panose="020B0604030504040204" pitchFamily="50" charset="-128"/>
              <a:ea typeface="メイリオ" panose="020B0604030504040204" pitchFamily="50" charset="-128"/>
            </a:rPr>
            <a:t>URL</a:t>
          </a:r>
          <a:r>
            <a:rPr kumimoji="1" lang="ja-JP" altLang="en-US" sz="1100" b="1">
              <a:latin typeface="メイリオ" panose="020B0604030504040204" pitchFamily="50" charset="-128"/>
              <a:ea typeface="メイリオ" panose="020B0604030504040204" pitchFamily="50" charset="-128"/>
            </a:rPr>
            <a:t>：</a:t>
          </a:r>
          <a:r>
            <a:rPr kumimoji="1" lang="en-US" altLang="ja-JP" sz="1100" b="1" u="sng">
              <a:latin typeface="メイリオ" panose="020B0604030504040204" pitchFamily="50" charset="-128"/>
              <a:ea typeface="メイリオ" panose="020B0604030504040204" pitchFamily="50" charset="-128"/>
            </a:rPr>
            <a:t>https://www.jaeic.or.jp/smph/shiken/1k/1k-mondai.html</a:t>
          </a:r>
          <a:endParaRPr kumimoji="1" lang="ja-JP" altLang="en-US" sz="1100" b="1" u="sng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35</xdr:col>
      <xdr:colOff>281940</xdr:colOff>
      <xdr:row>52</xdr:row>
      <xdr:rowOff>40277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931D2357-9E42-4CFE-8B55-98A8A21CF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486" y="163286"/>
          <a:ext cx="19712940" cy="8367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10885</xdr:colOff>
      <xdr:row>26</xdr:row>
      <xdr:rowOff>152399</xdr:rowOff>
    </xdr:from>
    <xdr:ext cx="5968301" cy="1436915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827314" y="4397828"/>
          <a:ext cx="5968301" cy="1436915"/>
        </a:xfrm>
        <a:prstGeom prst="rect">
          <a:avLst/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100" b="1">
              <a:latin typeface="メイリオ" panose="020B0604030504040204" pitchFamily="50" charset="-128"/>
              <a:ea typeface="メイリオ" panose="020B0604030504040204" pitchFamily="50" charset="-128"/>
            </a:rPr>
            <a:t>＊編集不可</a:t>
          </a:r>
          <a:endParaRPr kumimoji="1" lang="en-US" altLang="ja-JP" sz="11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100" b="1">
              <a:latin typeface="メイリオ" panose="020B0604030504040204" pitchFamily="50" charset="-128"/>
              <a:ea typeface="メイリオ" panose="020B0604030504040204" pitchFamily="50" charset="-128"/>
            </a:rPr>
            <a:t>　１巡目の効果測定として、とりこぼしチェッカーを利用しました。</a:t>
          </a:r>
          <a:endParaRPr kumimoji="1" lang="en-US" altLang="ja-JP" sz="11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100" b="1">
              <a:latin typeface="メイリオ" panose="020B0604030504040204" pitchFamily="50" charset="-128"/>
              <a:ea typeface="メイリオ" panose="020B0604030504040204" pitchFamily="50" charset="-128"/>
            </a:rPr>
            <a:t>　とりこぼしチェッカーは、通常は期間限定の公開となっていて</a:t>
          </a:r>
          <a:endParaRPr kumimoji="1" lang="en-US" altLang="ja-JP" sz="11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100" b="1">
              <a:latin typeface="メイリオ" panose="020B0604030504040204" pitchFamily="50" charset="-128"/>
              <a:ea typeface="メイリオ" panose="020B0604030504040204" pitchFamily="50" charset="-128"/>
            </a:rPr>
            <a:t>　特別に入手した関係で、本データでは画像としての公開のみとさせていただきます。</a:t>
          </a:r>
          <a:endParaRPr kumimoji="1" lang="en-US" altLang="ja-JP" sz="11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100" b="1">
              <a:latin typeface="メイリオ" panose="020B0604030504040204" pitchFamily="50" charset="-128"/>
              <a:ea typeface="メイリオ" panose="020B0604030504040204" pitchFamily="50" charset="-128"/>
            </a:rPr>
            <a:t>　</a:t>
          </a:r>
          <a:endParaRPr kumimoji="1" lang="en-US" altLang="ja-JP" sz="11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145470</xdr:colOff>
      <xdr:row>1</xdr:row>
      <xdr:rowOff>68580</xdr:rowOff>
    </xdr:from>
    <xdr:to>
      <xdr:col>7</xdr:col>
      <xdr:colOff>389310</xdr:colOff>
      <xdr:row>11</xdr:row>
      <xdr:rowOff>60960</xdr:rowOff>
    </xdr:to>
    <xdr:pic>
      <xdr:nvPicPr>
        <xdr:cNvPr id="2" name="図 1" descr="合格物語 web browser - Internet Explorer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6" t="24016" r="11122" b="17126"/>
        <a:stretch/>
      </xdr:blipFill>
      <xdr:spPr>
        <a:xfrm>
          <a:off x="145470" y="304107"/>
          <a:ext cx="4511040" cy="2347653"/>
        </a:xfrm>
        <a:prstGeom prst="rect">
          <a:avLst/>
        </a:prstGeom>
      </xdr:spPr>
    </xdr:pic>
    <xdr:clientData/>
  </xdr:twoCellAnchor>
  <xdr:twoCellAnchor editAs="oneCell">
    <xdr:from>
      <xdr:col>0</xdr:col>
      <xdr:colOff>137160</xdr:colOff>
      <xdr:row>13</xdr:row>
      <xdr:rowOff>30480</xdr:rowOff>
    </xdr:from>
    <xdr:to>
      <xdr:col>7</xdr:col>
      <xdr:colOff>274320</xdr:colOff>
      <xdr:row>22</xdr:row>
      <xdr:rowOff>135734</xdr:rowOff>
    </xdr:to>
    <xdr:pic>
      <xdr:nvPicPr>
        <xdr:cNvPr id="3" name="図 2" descr="合格物語 web browser - Internet Explorer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7" t="26085" r="13377" b="18413"/>
        <a:stretch/>
      </xdr:blipFill>
      <xdr:spPr>
        <a:xfrm>
          <a:off x="137160" y="2773680"/>
          <a:ext cx="4404360" cy="2162654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</xdr:colOff>
      <xdr:row>22</xdr:row>
      <xdr:rowOff>190500</xdr:rowOff>
    </xdr:from>
    <xdr:to>
      <xdr:col>7</xdr:col>
      <xdr:colOff>301243</xdr:colOff>
      <xdr:row>38</xdr:row>
      <xdr:rowOff>91439</xdr:rowOff>
    </xdr:to>
    <xdr:pic>
      <xdr:nvPicPr>
        <xdr:cNvPr id="4" name="図 3" descr="合格物語 web browser - Internet Explorer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2" t="7568" r="15296" b="14276"/>
        <a:stretch/>
      </xdr:blipFill>
      <xdr:spPr>
        <a:xfrm>
          <a:off x="60960" y="4991100"/>
          <a:ext cx="4507483" cy="3558539"/>
        </a:xfrm>
        <a:prstGeom prst="rect">
          <a:avLst/>
        </a:prstGeom>
      </xdr:spPr>
    </xdr:pic>
    <xdr:clientData/>
  </xdr:twoCellAnchor>
  <xdr:twoCellAnchor editAs="oneCell">
    <xdr:from>
      <xdr:col>10</xdr:col>
      <xdr:colOff>7621</xdr:colOff>
      <xdr:row>1</xdr:row>
      <xdr:rowOff>40217</xdr:rowOff>
    </xdr:from>
    <xdr:to>
      <xdr:col>17</xdr:col>
      <xdr:colOff>356374</xdr:colOff>
      <xdr:row>29</xdr:row>
      <xdr:rowOff>215477</xdr:rowOff>
    </xdr:to>
    <xdr:pic>
      <xdr:nvPicPr>
        <xdr:cNvPr id="5" name="図 4" descr="合格物語 web browser - Internet Explorer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21" t="3875" r="22834" b="881"/>
        <a:stretch/>
      </xdr:blipFill>
      <xdr:spPr>
        <a:xfrm>
          <a:off x="6446521" y="40217"/>
          <a:ext cx="4615953" cy="6576060"/>
        </a:xfrm>
        <a:prstGeom prst="rect">
          <a:avLst/>
        </a:prstGeom>
      </xdr:spPr>
    </xdr:pic>
    <xdr:clientData/>
  </xdr:twoCellAnchor>
  <xdr:twoCellAnchor editAs="oneCell">
    <xdr:from>
      <xdr:col>20</xdr:col>
      <xdr:colOff>606136</xdr:colOff>
      <xdr:row>0</xdr:row>
      <xdr:rowOff>91880</xdr:rowOff>
    </xdr:from>
    <xdr:to>
      <xdr:col>29</xdr:col>
      <xdr:colOff>48212</xdr:colOff>
      <xdr:row>15</xdr:row>
      <xdr:rowOff>5543</xdr:rowOff>
    </xdr:to>
    <xdr:pic>
      <xdr:nvPicPr>
        <xdr:cNvPr id="6" name="図 5" descr="合格物語 web browser - Internet Explorer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21" t="19959" r="21996" b="31208"/>
        <a:stretch/>
      </xdr:blipFill>
      <xdr:spPr>
        <a:xfrm>
          <a:off x="14100463" y="91880"/>
          <a:ext cx="4638916" cy="3446572"/>
        </a:xfrm>
        <a:prstGeom prst="rect">
          <a:avLst/>
        </a:prstGeom>
      </xdr:spPr>
    </xdr:pic>
    <xdr:clientData/>
  </xdr:twoCellAnchor>
  <xdr:twoCellAnchor editAs="oneCell">
    <xdr:from>
      <xdr:col>21</xdr:col>
      <xdr:colOff>65118</xdr:colOff>
      <xdr:row>15</xdr:row>
      <xdr:rowOff>33976</xdr:rowOff>
    </xdr:from>
    <xdr:to>
      <xdr:col>29</xdr:col>
      <xdr:colOff>5196</xdr:colOff>
      <xdr:row>33</xdr:row>
      <xdr:rowOff>139393</xdr:rowOff>
    </xdr:to>
    <xdr:pic>
      <xdr:nvPicPr>
        <xdr:cNvPr id="7" name="図 6" descr="合格物語 web browser - Internet Explorer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8" t="19378" r="22730" b="19096"/>
        <a:stretch/>
      </xdr:blipFill>
      <xdr:spPr>
        <a:xfrm>
          <a:off x="14169045" y="3566885"/>
          <a:ext cx="4525932" cy="4344908"/>
        </a:xfrm>
        <a:prstGeom prst="rect">
          <a:avLst/>
        </a:prstGeom>
      </xdr:spPr>
    </xdr:pic>
    <xdr:clientData/>
  </xdr:twoCellAnchor>
  <xdr:twoCellAnchor editAs="oneCell">
    <xdr:from>
      <xdr:col>31</xdr:col>
      <xdr:colOff>178031</xdr:colOff>
      <xdr:row>2</xdr:row>
      <xdr:rowOff>138543</xdr:rowOff>
    </xdr:from>
    <xdr:to>
      <xdr:col>38</xdr:col>
      <xdr:colOff>513310</xdr:colOff>
      <xdr:row>29</xdr:row>
      <xdr:rowOff>27052</xdr:rowOff>
    </xdr:to>
    <xdr:pic>
      <xdr:nvPicPr>
        <xdr:cNvPr id="8" name="図 7" descr="合格物語 web browser - Internet Explorer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98" t="4264" r="23568" b="7857"/>
        <a:stretch/>
      </xdr:blipFill>
      <xdr:spPr>
        <a:xfrm>
          <a:off x="19699086" y="609598"/>
          <a:ext cx="4602479" cy="6247745"/>
        </a:xfrm>
        <a:prstGeom prst="rect">
          <a:avLst/>
        </a:prstGeom>
      </xdr:spPr>
    </xdr:pic>
    <xdr:clientData/>
  </xdr:twoCellAnchor>
  <xdr:twoCellAnchor>
    <xdr:from>
      <xdr:col>26</xdr:col>
      <xdr:colOff>439881</xdr:colOff>
      <xdr:row>0</xdr:row>
      <xdr:rowOff>43642</xdr:rowOff>
    </xdr:from>
    <xdr:to>
      <xdr:col>26</xdr:col>
      <xdr:colOff>439881</xdr:colOff>
      <xdr:row>32</xdr:row>
      <xdr:rowOff>166254</xdr:rowOff>
    </xdr:to>
    <xdr:cxnSp macro="">
      <xdr:nvCxnSpPr>
        <xdr:cNvPr id="10" name="直線コネクタ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CxnSpPr/>
      </xdr:nvCxnSpPr>
      <xdr:spPr>
        <a:xfrm>
          <a:off x="16150936" y="43642"/>
          <a:ext cx="0" cy="7659485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329045</xdr:colOff>
      <xdr:row>0</xdr:row>
      <xdr:rowOff>43642</xdr:rowOff>
    </xdr:from>
    <xdr:to>
      <xdr:col>15</xdr:col>
      <xdr:colOff>329045</xdr:colOff>
      <xdr:row>32</xdr:row>
      <xdr:rowOff>166254</xdr:rowOff>
    </xdr:to>
    <xdr:cxnSp macro="">
      <xdr:nvCxnSpPr>
        <xdr:cNvPr id="13" name="直線コネクタ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CxnSpPr/>
      </xdr:nvCxnSpPr>
      <xdr:spPr>
        <a:xfrm>
          <a:off x="9653154" y="43642"/>
          <a:ext cx="0" cy="7659485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37</xdr:col>
      <xdr:colOff>10391</xdr:colOff>
      <xdr:row>0</xdr:row>
      <xdr:rowOff>43642</xdr:rowOff>
    </xdr:from>
    <xdr:to>
      <xdr:col>37</xdr:col>
      <xdr:colOff>10391</xdr:colOff>
      <xdr:row>32</xdr:row>
      <xdr:rowOff>166254</xdr:rowOff>
    </xdr:to>
    <xdr:cxnSp macro="">
      <xdr:nvCxnSpPr>
        <xdr:cNvPr id="14" name="直線コネクタ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CxnSpPr/>
      </xdr:nvCxnSpPr>
      <xdr:spPr>
        <a:xfrm>
          <a:off x="22565591" y="43642"/>
          <a:ext cx="0" cy="7659485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135082</xdr:colOff>
      <xdr:row>0</xdr:row>
      <xdr:rowOff>85206</xdr:rowOff>
    </xdr:from>
    <xdr:to>
      <xdr:col>6</xdr:col>
      <xdr:colOff>135082</xdr:colOff>
      <xdr:row>41</xdr:row>
      <xdr:rowOff>138546</xdr:rowOff>
    </xdr:to>
    <xdr:cxnSp macro="">
      <xdr:nvCxnSpPr>
        <xdr:cNvPr id="15" name="直線コネクタ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CxnSpPr/>
      </xdr:nvCxnSpPr>
      <xdr:spPr>
        <a:xfrm>
          <a:off x="3792682" y="85206"/>
          <a:ext cx="0" cy="9709958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3</xdr:col>
      <xdr:colOff>83126</xdr:colOff>
      <xdr:row>7</xdr:row>
      <xdr:rowOff>221672</xdr:rowOff>
    </xdr:from>
    <xdr:ext cx="9573491" cy="3293209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/>
      </xdr:nvSpPr>
      <xdr:spPr>
        <a:xfrm>
          <a:off x="1911926" y="1870363"/>
          <a:ext cx="9573491" cy="3293209"/>
        </a:xfrm>
        <a:prstGeom prst="rect">
          <a:avLst/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＊編集可能</a:t>
          </a:r>
          <a:endParaRPr kumimoji="1" lang="en-US" altLang="ja-JP" sz="16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　１巡目が終わった後、科目毎に進捗を確認。</a:t>
          </a:r>
          <a:endParaRPr kumimoji="1" lang="en-US" altLang="ja-JP" sz="16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　こちらは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PC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でキャプチャをとりました。</a:t>
          </a:r>
          <a:endParaRPr kumimoji="1" lang="en-US" altLang="ja-JP" sz="16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　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Chrome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の画面を選択→エクセルを開く→挿入→スクリーンショット📷→画面の領域）</a:t>
          </a:r>
          <a:endParaRPr kumimoji="1" lang="en-US" altLang="ja-JP" sz="16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　各科目、項目毎に、苦手順（理解度が低い順）に並び替えました。</a:t>
          </a:r>
          <a:endParaRPr kumimoji="1" lang="en-US" altLang="ja-JP" sz="16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　この並び替えた順番を元に、２巡目の解く順番を決定します。</a:t>
          </a:r>
          <a:endParaRPr kumimoji="1" lang="en-US" altLang="ja-JP" sz="16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　→シート：</a:t>
          </a:r>
          <a:r>
            <a:rPr kumimoji="1" lang="ja-JP" altLang="en-US" sz="1600" b="1">
              <a:solidFill>
                <a:srgbClr val="FFCC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２巡目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　へ</a:t>
          </a:r>
          <a:endParaRPr kumimoji="1" lang="en-US" altLang="ja-JP" sz="16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endParaRPr kumimoji="1" lang="ja-JP" altLang="en-US" sz="16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571500</xdr:colOff>
      <xdr:row>4</xdr:row>
      <xdr:rowOff>101600</xdr:rowOff>
    </xdr:from>
    <xdr:ext cx="9359900" cy="4851400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2476500" y="1028700"/>
          <a:ext cx="9359900" cy="4851400"/>
        </a:xfrm>
        <a:prstGeom prst="rect">
          <a:avLst/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＊編集可能　</a:t>
          </a:r>
          <a:endParaRPr kumimoji="1" lang="en-US" altLang="ja-JP" sz="16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　左側、苦手順を　計画→環境設備→法規→構造→施工　に並び替え</a:t>
          </a:r>
          <a:endParaRPr kumimoji="1" lang="en-US" altLang="ja-JP" sz="16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　２巡目を進める順番としました。</a:t>
          </a:r>
          <a:endParaRPr kumimoji="1" lang="en-US" altLang="ja-JP" sz="16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endParaRPr kumimoji="1" lang="en-US" altLang="ja-JP" sz="16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　ねらい：満遍なく、時間がかかる苦手な項目をつぶしていく。</a:t>
          </a:r>
          <a:endParaRPr kumimoji="1" lang="en-US" altLang="ja-JP" sz="16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endParaRPr kumimoji="1" lang="en-US" altLang="ja-JP" sz="16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　順番は人それぞれになると思いますが、全体の項目数は限られているので、</a:t>
          </a:r>
          <a:endParaRPr kumimoji="1" lang="en-US" altLang="ja-JP" sz="16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　もし同じ方法で進められる場合は</a:t>
          </a:r>
          <a:endParaRPr kumimoji="1" lang="en-US" altLang="ja-JP" sz="16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　こちらのデータを参考にして、並び替えていただければ時間短縮になると思います。</a:t>
          </a:r>
          <a:endParaRPr kumimoji="1" lang="en-US" altLang="ja-JP" sz="16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endParaRPr kumimoji="1" lang="en-US" altLang="ja-JP" sz="16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　１巡目と同様、実施日、正答数と問題数、解いた時間（秒）を転記しています。</a:t>
          </a:r>
          <a:endParaRPr kumimoji="1" lang="en-US" altLang="ja-JP" sz="16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39</xdr:col>
      <xdr:colOff>139700</xdr:colOff>
      <xdr:row>9</xdr:row>
      <xdr:rowOff>76200</xdr:rowOff>
    </xdr:from>
    <xdr:ext cx="3619500" cy="1066800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19469100" y="2159000"/>
          <a:ext cx="3619500" cy="1066800"/>
        </a:xfrm>
        <a:prstGeom prst="rect">
          <a:avLst/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　↑　こちらの表で、２巡目全体の</a:t>
          </a:r>
          <a:endParaRPr kumimoji="1" lang="en-US" altLang="ja-JP" sz="16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　　　進捗を確認できます。</a:t>
          </a:r>
          <a:endParaRPr kumimoji="1" lang="en-US" altLang="ja-JP" sz="16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20</xdr:col>
      <xdr:colOff>203200</xdr:colOff>
      <xdr:row>38</xdr:row>
      <xdr:rowOff>76200</xdr:rowOff>
    </xdr:from>
    <xdr:ext cx="4165600" cy="520700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10058400" y="8801100"/>
          <a:ext cx="4165600" cy="520700"/>
        </a:xfrm>
        <a:prstGeom prst="rect">
          <a:avLst/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　↓　階段の存在を忘れていました💦</a:t>
          </a:r>
          <a:endParaRPr kumimoji="1" lang="en-US" altLang="ja-JP" sz="16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31</xdr:col>
      <xdr:colOff>444500</xdr:colOff>
      <xdr:row>28</xdr:row>
      <xdr:rowOff>190500</xdr:rowOff>
    </xdr:from>
    <xdr:ext cx="3492500" cy="1828800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/>
      </xdr:nvSpPr>
      <xdr:spPr>
        <a:xfrm>
          <a:off x="16535400" y="6629400"/>
          <a:ext cx="3492500" cy="1828800"/>
        </a:xfrm>
        <a:prstGeom prst="rect">
          <a:avLst/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　法規と構造力学は、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GW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に</a:t>
          </a:r>
          <a:endParaRPr kumimoji="1" lang="en-US" altLang="ja-JP" sz="16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　時間をとって実施。</a:t>
          </a:r>
          <a:endParaRPr kumimoji="1" lang="en-US" altLang="ja-JP" sz="16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　トラス以降はできず・・・、</a:t>
          </a:r>
          <a:endParaRPr kumimoji="1" lang="en-US" altLang="ja-JP" sz="16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　直前期にやりました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(-_-;)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53791</xdr:colOff>
      <xdr:row>2</xdr:row>
      <xdr:rowOff>98611</xdr:rowOff>
    </xdr:from>
    <xdr:to>
      <xdr:col>37</xdr:col>
      <xdr:colOff>462790</xdr:colOff>
      <xdr:row>27</xdr:row>
      <xdr:rowOff>185009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7790" t="23501" r="22250" b="7961"/>
        <a:stretch/>
      </xdr:blipFill>
      <xdr:spPr>
        <a:xfrm>
          <a:off x="14782803" y="564776"/>
          <a:ext cx="4595516" cy="5913457"/>
        </a:xfrm>
        <a:prstGeom prst="rect">
          <a:avLst/>
        </a:prstGeom>
      </xdr:spPr>
    </xdr:pic>
    <xdr:clientData/>
  </xdr:twoCellAnchor>
  <xdr:twoCellAnchor editAs="oneCell">
    <xdr:from>
      <xdr:col>19</xdr:col>
      <xdr:colOff>107581</xdr:colOff>
      <xdr:row>14</xdr:row>
      <xdr:rowOff>188260</xdr:rowOff>
    </xdr:from>
    <xdr:to>
      <xdr:col>27</xdr:col>
      <xdr:colOff>292027</xdr:colOff>
      <xdr:row>31</xdr:row>
      <xdr:rowOff>116542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7545" t="16120" r="22556" b="38785"/>
        <a:stretch/>
      </xdr:blipFill>
      <xdr:spPr>
        <a:xfrm>
          <a:off x="10031510" y="3451413"/>
          <a:ext cx="4586117" cy="3890682"/>
        </a:xfrm>
        <a:prstGeom prst="rect">
          <a:avLst/>
        </a:prstGeom>
      </xdr:spPr>
    </xdr:pic>
    <xdr:clientData/>
  </xdr:twoCellAnchor>
  <xdr:twoCellAnchor editAs="oneCell">
    <xdr:from>
      <xdr:col>9</xdr:col>
      <xdr:colOff>215150</xdr:colOff>
      <xdr:row>0</xdr:row>
      <xdr:rowOff>107576</xdr:rowOff>
    </xdr:from>
    <xdr:to>
      <xdr:col>17</xdr:col>
      <xdr:colOff>295833</xdr:colOff>
      <xdr:row>30</xdr:row>
      <xdr:rowOff>80683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47606" t="11655" r="22249" b="7960"/>
        <a:stretch/>
      </xdr:blipFill>
      <xdr:spPr>
        <a:xfrm>
          <a:off x="6194609" y="107576"/>
          <a:ext cx="4643718" cy="6965578"/>
        </a:xfrm>
        <a:prstGeom prst="rect">
          <a:avLst/>
        </a:prstGeom>
      </xdr:spPr>
    </xdr:pic>
    <xdr:clientData/>
  </xdr:twoCellAnchor>
  <xdr:twoCellAnchor editAs="oneCell">
    <xdr:from>
      <xdr:col>0</xdr:col>
      <xdr:colOff>68459</xdr:colOff>
      <xdr:row>23</xdr:row>
      <xdr:rowOff>83126</xdr:rowOff>
    </xdr:from>
    <xdr:to>
      <xdr:col>7</xdr:col>
      <xdr:colOff>430307</xdr:colOff>
      <xdr:row>39</xdr:row>
      <xdr:rowOff>39697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44883" t="17170" r="20272" b="33003"/>
        <a:stretch/>
      </xdr:blipFill>
      <xdr:spPr>
        <a:xfrm>
          <a:off x="68459" y="5444020"/>
          <a:ext cx="4629048" cy="3685889"/>
        </a:xfrm>
        <a:prstGeom prst="rect">
          <a:avLst/>
        </a:prstGeom>
      </xdr:spPr>
    </xdr:pic>
    <xdr:clientData/>
  </xdr:twoCellAnchor>
  <xdr:twoCellAnchor editAs="oneCell">
    <xdr:from>
      <xdr:col>0</xdr:col>
      <xdr:colOff>96982</xdr:colOff>
      <xdr:row>12</xdr:row>
      <xdr:rowOff>152404</xdr:rowOff>
    </xdr:from>
    <xdr:to>
      <xdr:col>8</xdr:col>
      <xdr:colOff>17929</xdr:colOff>
      <xdr:row>22</xdr:row>
      <xdr:rowOff>89495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5261" t="18854" r="19230" b="50004"/>
        <a:stretch/>
      </xdr:blipFill>
      <xdr:spPr>
        <a:xfrm>
          <a:off x="96982" y="2949392"/>
          <a:ext cx="4645347" cy="2267915"/>
        </a:xfrm>
        <a:prstGeom prst="rect">
          <a:avLst/>
        </a:prstGeom>
      </xdr:spPr>
    </xdr:pic>
    <xdr:clientData/>
  </xdr:twoCellAnchor>
  <xdr:twoCellAnchor editAs="oneCell">
    <xdr:from>
      <xdr:col>0</xdr:col>
      <xdr:colOff>39735</xdr:colOff>
      <xdr:row>0</xdr:row>
      <xdr:rowOff>188260</xdr:rowOff>
    </xdr:from>
    <xdr:to>
      <xdr:col>7</xdr:col>
      <xdr:colOff>430348</xdr:colOff>
      <xdr:row>11</xdr:row>
      <xdr:rowOff>221672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5245" t="13635" r="49531" b="51183"/>
        <a:stretch/>
      </xdr:blipFill>
      <xdr:spPr>
        <a:xfrm>
          <a:off x="39735" y="188260"/>
          <a:ext cx="4657813" cy="2597318"/>
        </a:xfrm>
        <a:prstGeom prst="rect">
          <a:avLst/>
        </a:prstGeom>
      </xdr:spPr>
    </xdr:pic>
    <xdr:clientData/>
  </xdr:twoCellAnchor>
  <xdr:twoCellAnchor editAs="oneCell">
    <xdr:from>
      <xdr:col>19</xdr:col>
      <xdr:colOff>44829</xdr:colOff>
      <xdr:row>0</xdr:row>
      <xdr:rowOff>161366</xdr:rowOff>
    </xdr:from>
    <xdr:to>
      <xdr:col>28</xdr:col>
      <xdr:colOff>66308</xdr:colOff>
      <xdr:row>3</xdr:row>
      <xdr:rowOff>17929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47606" t="17646" r="21453" b="75912"/>
        <a:stretch/>
      </xdr:blipFill>
      <xdr:spPr>
        <a:xfrm>
          <a:off x="9968758" y="161366"/>
          <a:ext cx="4745879" cy="555810"/>
        </a:xfrm>
        <a:prstGeom prst="rect">
          <a:avLst/>
        </a:prstGeom>
      </xdr:spPr>
    </xdr:pic>
    <xdr:clientData/>
  </xdr:twoCellAnchor>
  <xdr:twoCellAnchor editAs="oneCell">
    <xdr:from>
      <xdr:col>29</xdr:col>
      <xdr:colOff>53791</xdr:colOff>
      <xdr:row>0</xdr:row>
      <xdr:rowOff>116543</xdr:rowOff>
    </xdr:from>
    <xdr:to>
      <xdr:col>37</xdr:col>
      <xdr:colOff>462790</xdr:colOff>
      <xdr:row>2</xdr:row>
      <xdr:rowOff>152399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7790" t="13942" r="22250" b="80240"/>
        <a:stretch/>
      </xdr:blipFill>
      <xdr:spPr>
        <a:xfrm>
          <a:off x="14782803" y="116543"/>
          <a:ext cx="4595516" cy="502021"/>
        </a:xfrm>
        <a:prstGeom prst="rect">
          <a:avLst/>
        </a:prstGeom>
      </xdr:spPr>
    </xdr:pic>
    <xdr:clientData/>
  </xdr:twoCellAnchor>
  <xdr:twoCellAnchor editAs="oneCell">
    <xdr:from>
      <xdr:col>19</xdr:col>
      <xdr:colOff>44829</xdr:colOff>
      <xdr:row>2</xdr:row>
      <xdr:rowOff>107576</xdr:rowOff>
    </xdr:from>
    <xdr:to>
      <xdr:col>28</xdr:col>
      <xdr:colOff>66308</xdr:colOff>
      <xdr:row>13</xdr:row>
      <xdr:rowOff>196096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47606" t="27205" r="21453" b="42053"/>
        <a:stretch/>
      </xdr:blipFill>
      <xdr:spPr>
        <a:xfrm>
          <a:off x="9968758" y="573741"/>
          <a:ext cx="4745879" cy="2652426"/>
        </a:xfrm>
        <a:prstGeom prst="rect">
          <a:avLst/>
        </a:prstGeom>
      </xdr:spPr>
    </xdr:pic>
    <xdr:clientData/>
  </xdr:twoCellAnchor>
  <xdr:twoCellAnchor>
    <xdr:from>
      <xdr:col>6</xdr:col>
      <xdr:colOff>232066</xdr:colOff>
      <xdr:row>0</xdr:row>
      <xdr:rowOff>85206</xdr:rowOff>
    </xdr:from>
    <xdr:to>
      <xdr:col>6</xdr:col>
      <xdr:colOff>232066</xdr:colOff>
      <xdr:row>41</xdr:row>
      <xdr:rowOff>138546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CxnSpPr/>
      </xdr:nvCxnSpPr>
      <xdr:spPr>
        <a:xfrm>
          <a:off x="3889666" y="85206"/>
          <a:ext cx="0" cy="9709958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107374</xdr:colOff>
      <xdr:row>0</xdr:row>
      <xdr:rowOff>85206</xdr:rowOff>
    </xdr:from>
    <xdr:to>
      <xdr:col>16</xdr:col>
      <xdr:colOff>107374</xdr:colOff>
      <xdr:row>41</xdr:row>
      <xdr:rowOff>138546</xdr:rowOff>
    </xdr:to>
    <xdr:cxnSp macro="">
      <xdr:nvCxnSpPr>
        <xdr:cNvPr id="32" name="直線コネクタ 31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CxnSpPr/>
      </xdr:nvCxnSpPr>
      <xdr:spPr>
        <a:xfrm>
          <a:off x="8905010" y="85206"/>
          <a:ext cx="0" cy="9709958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26</xdr:col>
      <xdr:colOff>204355</xdr:colOff>
      <xdr:row>0</xdr:row>
      <xdr:rowOff>85206</xdr:rowOff>
    </xdr:from>
    <xdr:to>
      <xdr:col>26</xdr:col>
      <xdr:colOff>204355</xdr:colOff>
      <xdr:row>41</xdr:row>
      <xdr:rowOff>138546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CxnSpPr/>
      </xdr:nvCxnSpPr>
      <xdr:spPr>
        <a:xfrm>
          <a:off x="13920355" y="85206"/>
          <a:ext cx="0" cy="9709958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36</xdr:col>
      <xdr:colOff>315191</xdr:colOff>
      <xdr:row>0</xdr:row>
      <xdr:rowOff>85206</xdr:rowOff>
    </xdr:from>
    <xdr:to>
      <xdr:col>36</xdr:col>
      <xdr:colOff>315191</xdr:colOff>
      <xdr:row>41</xdr:row>
      <xdr:rowOff>138546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CxnSpPr/>
      </xdr:nvCxnSpPr>
      <xdr:spPr>
        <a:xfrm>
          <a:off x="18617046" y="85206"/>
          <a:ext cx="0" cy="9709958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4</xdr:col>
      <xdr:colOff>207818</xdr:colOff>
      <xdr:row>10</xdr:row>
      <xdr:rowOff>124690</xdr:rowOff>
    </xdr:from>
    <xdr:ext cx="9573491" cy="2216728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 txBox="1"/>
      </xdr:nvSpPr>
      <xdr:spPr>
        <a:xfrm>
          <a:off x="2646218" y="2479963"/>
          <a:ext cx="9573491" cy="2216728"/>
        </a:xfrm>
        <a:prstGeom prst="rect">
          <a:avLst/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＊編集可能</a:t>
          </a:r>
          <a:endParaRPr kumimoji="1" lang="en-US" altLang="ja-JP" sz="16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　２巡目が終わった後、１巡目と同様、科目毎に進捗を確認。</a:t>
          </a:r>
          <a:endParaRPr kumimoji="1" lang="en-US" altLang="ja-JP" sz="16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　作成したのはいいものの、２巡目のシートで並び替えができることに気づき、</a:t>
          </a:r>
          <a:endParaRPr kumimoji="1" lang="en-US" altLang="ja-JP" sz="16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　シート：</a:t>
          </a:r>
          <a:r>
            <a:rPr kumimoji="1" lang="ja-JP" altLang="en-US" sz="1600" b="1">
              <a:solidFill>
                <a:srgbClr val="FFC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２巡目並び替え　</a:t>
          </a:r>
          <a:r>
            <a:rPr kumimoji="1" lang="ja-JP" altLang="en-US" sz="16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を３巡目の優先順位を決める際に使用しました💦</a:t>
          </a:r>
          <a:endParaRPr kumimoji="1" lang="en-US" altLang="ja-JP" sz="1600" b="1">
            <a:solidFill>
              <a:schemeClr val="bg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6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　→シート：</a:t>
          </a: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rgbClr val="FFC000"/>
              </a:solidFill>
              <a:effectLst/>
              <a:uLnTx/>
              <a:uFillTx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２巡目並び替え</a:t>
          </a: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rgbClr val="F79646"/>
              </a:solidFill>
              <a:effectLst/>
              <a:uLnTx/>
              <a:uFillTx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　</a:t>
          </a:r>
          <a:r>
            <a:rPr kumimoji="1" lang="ja-JP" altLang="en-US" sz="16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へ</a:t>
          </a:r>
          <a:endParaRPr kumimoji="1" lang="en-US" altLang="ja-JP" sz="1600" b="1">
            <a:solidFill>
              <a:schemeClr val="bg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endParaRPr kumimoji="1" lang="ja-JP" altLang="en-US" sz="16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scrapbox.io/ArchiTestYmnm-20201101/" TargetMode="External"/><Relationship Id="rId1" Type="http://schemas.openxmlformats.org/officeDocument/2006/relationships/hyperlink" Target="https://hlefyt.hatenadiary.org/entry/2020/10/31/225623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hlefyt.hatenadiary.org/entry/2020/04/08/224419" TargetMode="External"/><Relationship Id="rId13" Type="http://schemas.openxmlformats.org/officeDocument/2006/relationships/hyperlink" Target="https://hlefyt.hatenadiary.org/entry/2020/06/01/000152" TargetMode="External"/><Relationship Id="rId18" Type="http://schemas.openxmlformats.org/officeDocument/2006/relationships/hyperlink" Target="https://hlefyt.hatenadiary.org/entry/2020/07/10/235645" TargetMode="External"/><Relationship Id="rId3" Type="http://schemas.openxmlformats.org/officeDocument/2006/relationships/hyperlink" Target="https://hlefyt.hatenadiary.org/entry/2020/03/06/233831" TargetMode="External"/><Relationship Id="rId7" Type="http://schemas.openxmlformats.org/officeDocument/2006/relationships/hyperlink" Target="https://hlefyt.hatenadiary.org/entry/2020/04/05/185632" TargetMode="External"/><Relationship Id="rId12" Type="http://schemas.openxmlformats.org/officeDocument/2006/relationships/hyperlink" Target="https://hlefyt.hatenadiary.org/entry/2020/05/20/230257" TargetMode="External"/><Relationship Id="rId17" Type="http://schemas.openxmlformats.org/officeDocument/2006/relationships/hyperlink" Target="https://hlefyt.hatenadiary.org/entry/2020/07/04/231131" TargetMode="External"/><Relationship Id="rId2" Type="http://schemas.openxmlformats.org/officeDocument/2006/relationships/hyperlink" Target="https://hlefyt.hatenadiary.org/entry/2020/03/01/214627" TargetMode="External"/><Relationship Id="rId16" Type="http://schemas.openxmlformats.org/officeDocument/2006/relationships/hyperlink" Target="https://hlefyt.hatenadiary.org/entry/2020/06/22/003744" TargetMode="External"/><Relationship Id="rId20" Type="http://schemas.openxmlformats.org/officeDocument/2006/relationships/drawing" Target="../drawings/drawing2.xml"/><Relationship Id="rId1" Type="http://schemas.openxmlformats.org/officeDocument/2006/relationships/hyperlink" Target="https://hlefyt.hatenadiary.org/entry/2020/02/24/173331" TargetMode="External"/><Relationship Id="rId6" Type="http://schemas.openxmlformats.org/officeDocument/2006/relationships/hyperlink" Target="https://hlefyt.hatenadiary.org/entry/2020/03/29/233339" TargetMode="External"/><Relationship Id="rId11" Type="http://schemas.openxmlformats.org/officeDocument/2006/relationships/hyperlink" Target="https://hlefyt.hatenadiary.org/entry/2020/05/24/185643" TargetMode="External"/><Relationship Id="rId5" Type="http://schemas.openxmlformats.org/officeDocument/2006/relationships/hyperlink" Target="https://hlefyt.hatenadiary.org/entry/2020/03/28/122033" TargetMode="External"/><Relationship Id="rId15" Type="http://schemas.openxmlformats.org/officeDocument/2006/relationships/hyperlink" Target="https://hlefyt.hatenadiary.org/entry/2020/06/07/231528" TargetMode="External"/><Relationship Id="rId10" Type="http://schemas.openxmlformats.org/officeDocument/2006/relationships/hyperlink" Target="https://hlefyt.hatenadiary.org/entry/2020/05/06/233658" TargetMode="External"/><Relationship Id="rId19" Type="http://schemas.openxmlformats.org/officeDocument/2006/relationships/printerSettings" Target="../printerSettings/printerSettings2.bin"/><Relationship Id="rId4" Type="http://schemas.openxmlformats.org/officeDocument/2006/relationships/hyperlink" Target="https://hlefyt.hatenadiary.org/entry/2020/03/14/224446" TargetMode="External"/><Relationship Id="rId9" Type="http://schemas.openxmlformats.org/officeDocument/2006/relationships/hyperlink" Target="https://hlefyt.hatenadiary.org/entry/2020/04/26/233818" TargetMode="External"/><Relationship Id="rId14" Type="http://schemas.openxmlformats.org/officeDocument/2006/relationships/hyperlink" Target="https://hlefyt.hatenadiary.org/entry/2020/06/06/23490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B1:BA29"/>
  <sheetViews>
    <sheetView showGridLines="0" tabSelected="1" workbookViewId="0">
      <selection activeCell="B2" sqref="B2"/>
    </sheetView>
  </sheetViews>
  <sheetFormatPr defaultRowHeight="17.399999999999999" x14ac:dyDescent="0.2"/>
  <cols>
    <col min="1" max="89" width="2.6640625" style="165" customWidth="1"/>
    <col min="90" max="16384" width="8.88671875" style="165"/>
  </cols>
  <sheetData>
    <row r="1" spans="2:53" ht="8.4" customHeight="1" x14ac:dyDescent="0.2"/>
    <row r="2" spans="2:53" x14ac:dyDescent="0.2">
      <c r="B2" s="165" t="s">
        <v>304</v>
      </c>
      <c r="BA2" s="189" t="s">
        <v>306</v>
      </c>
    </row>
    <row r="3" spans="2:53" ht="6" customHeight="1" x14ac:dyDescent="0.2"/>
    <row r="4" spans="2:53" x14ac:dyDescent="0.2">
      <c r="B4" s="172" t="s">
        <v>252</v>
      </c>
      <c r="C4" s="172" t="s">
        <v>217</v>
      </c>
    </row>
    <row r="5" spans="2:53" x14ac:dyDescent="0.2">
      <c r="D5" s="173" t="s">
        <v>219</v>
      </c>
      <c r="K5" s="165" t="s">
        <v>256</v>
      </c>
      <c r="V5" s="185" t="s">
        <v>258</v>
      </c>
    </row>
    <row r="6" spans="2:53" x14ac:dyDescent="0.2">
      <c r="D6" s="165" t="s">
        <v>225</v>
      </c>
    </row>
    <row r="7" spans="2:53" x14ac:dyDescent="0.2">
      <c r="D7" s="165" t="s">
        <v>260</v>
      </c>
    </row>
    <row r="8" spans="2:53" x14ac:dyDescent="0.2">
      <c r="D8" s="165" t="s">
        <v>218</v>
      </c>
      <c r="E8" s="165" t="s">
        <v>226</v>
      </c>
      <c r="Z8" s="165" t="s">
        <v>220</v>
      </c>
    </row>
    <row r="9" spans="2:53" x14ac:dyDescent="0.2">
      <c r="D9" s="165" t="s">
        <v>218</v>
      </c>
      <c r="E9" s="165" t="s">
        <v>227</v>
      </c>
      <c r="Z9" s="165" t="s">
        <v>221</v>
      </c>
    </row>
    <row r="10" spans="2:53" x14ac:dyDescent="0.2">
      <c r="D10" s="165" t="s">
        <v>218</v>
      </c>
      <c r="E10" s="165" t="s">
        <v>222</v>
      </c>
      <c r="Z10" s="165" t="s">
        <v>223</v>
      </c>
      <c r="AH10" s="165" t="s">
        <v>257</v>
      </c>
    </row>
    <row r="11" spans="2:53" x14ac:dyDescent="0.2">
      <c r="D11" s="165" t="s">
        <v>218</v>
      </c>
      <c r="E11" s="165" t="s">
        <v>224</v>
      </c>
      <c r="Z11" s="165" t="s">
        <v>223</v>
      </c>
    </row>
    <row r="12" spans="2:53" x14ac:dyDescent="0.2">
      <c r="D12" s="165" t="s">
        <v>218</v>
      </c>
      <c r="E12" s="165" t="s">
        <v>300</v>
      </c>
      <c r="Z12" s="165" t="s">
        <v>259</v>
      </c>
    </row>
    <row r="13" spans="2:53" ht="2.4" customHeight="1" x14ac:dyDescent="0.2"/>
    <row r="14" spans="2:53" x14ac:dyDescent="0.2">
      <c r="D14" s="173" t="s">
        <v>228</v>
      </c>
    </row>
    <row r="15" spans="2:53" x14ac:dyDescent="0.2">
      <c r="D15" s="165" t="s">
        <v>218</v>
      </c>
      <c r="E15" s="165" t="s">
        <v>229</v>
      </c>
    </row>
    <row r="16" spans="2:53" x14ac:dyDescent="0.2">
      <c r="D16" s="165" t="s">
        <v>218</v>
      </c>
      <c r="E16" s="165" t="s">
        <v>230</v>
      </c>
    </row>
    <row r="17" spans="2:25" x14ac:dyDescent="0.2">
      <c r="D17" s="165" t="s">
        <v>218</v>
      </c>
      <c r="E17" s="165" t="s">
        <v>231</v>
      </c>
      <c r="L17" s="165" t="s">
        <v>246</v>
      </c>
      <c r="N17" s="165" t="s">
        <v>247</v>
      </c>
    </row>
    <row r="18" spans="2:25" ht="4.8" customHeight="1" x14ac:dyDescent="0.2"/>
    <row r="19" spans="2:25" x14ac:dyDescent="0.2">
      <c r="D19" s="173" t="s">
        <v>232</v>
      </c>
      <c r="U19" s="173" t="s">
        <v>233</v>
      </c>
    </row>
    <row r="20" spans="2:25" x14ac:dyDescent="0.2">
      <c r="D20" s="165" t="s">
        <v>218</v>
      </c>
      <c r="E20" s="165" t="s">
        <v>305</v>
      </c>
      <c r="U20" s="165" t="s">
        <v>218</v>
      </c>
      <c r="V20" s="165" t="s">
        <v>234</v>
      </c>
    </row>
    <row r="21" spans="2:25" ht="3" customHeight="1" x14ac:dyDescent="0.2"/>
    <row r="22" spans="2:25" x14ac:dyDescent="0.2">
      <c r="C22" s="165" t="s">
        <v>261</v>
      </c>
    </row>
    <row r="23" spans="2:25" x14ac:dyDescent="0.2">
      <c r="C23" s="165" t="s">
        <v>235</v>
      </c>
    </row>
    <row r="24" spans="2:25" x14ac:dyDescent="0.2">
      <c r="C24" s="165" t="s">
        <v>248</v>
      </c>
    </row>
    <row r="25" spans="2:25" ht="7.8" customHeight="1" x14ac:dyDescent="0.2"/>
    <row r="26" spans="2:25" x14ac:dyDescent="0.2">
      <c r="B26" s="172" t="s">
        <v>252</v>
      </c>
      <c r="C26" s="172" t="s">
        <v>301</v>
      </c>
    </row>
    <row r="27" spans="2:25" x14ac:dyDescent="0.2">
      <c r="D27" s="165" t="s">
        <v>262</v>
      </c>
      <c r="H27" s="185" t="s">
        <v>302</v>
      </c>
    </row>
    <row r="28" spans="2:25" ht="9.6" customHeight="1" x14ac:dyDescent="0.2">
      <c r="Y28" s="179"/>
    </row>
    <row r="29" spans="2:25" x14ac:dyDescent="0.2">
      <c r="B29" s="165" t="s">
        <v>252</v>
      </c>
      <c r="C29" s="172" t="s">
        <v>303</v>
      </c>
    </row>
  </sheetData>
  <sheetProtection algorithmName="SHA-512" hashValue="BQGw0Fa9NU0Mury2sN2GO8RIcxPocM3+Y2Wd7Hj2apBc9YxJdcdx5gt7jLkMNFR9k0CuU7+ZJZhBTeTOGLAXJg==" saltValue="ZRAggawZ9HLci+cCM5krAQ==" spinCount="100000" sheet="1" objects="1" scenarios="1"/>
  <phoneticPr fontId="2"/>
  <hyperlinks>
    <hyperlink ref="V5" r:id="rId1" xr:uid="{00000000-0004-0000-0000-000000000000}"/>
    <hyperlink ref="H27" r:id="rId2" xr:uid="{00000000-0004-0000-0000-000001000000}"/>
  </hyperlinks>
  <pageMargins left="0.7" right="0.7" top="0.75" bottom="0.75" header="0.3" footer="0.3"/>
  <pageSetup paperSize="9" orientation="portrait" horizontalDpi="0" verticalDpi="0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B1:AJ49"/>
  <sheetViews>
    <sheetView showGridLines="0" zoomScale="70" zoomScaleNormal="70" workbookViewId="0"/>
  </sheetViews>
  <sheetFormatPr defaultRowHeight="13.2" x14ac:dyDescent="0.2"/>
  <cols>
    <col min="1" max="1" width="3.44140625" style="199" customWidth="1"/>
    <col min="2" max="2" width="4.88671875" style="199" customWidth="1"/>
    <col min="3" max="3" width="3.5546875" style="199" bestFit="1" customWidth="1"/>
    <col min="4" max="9" width="8.88671875" style="199"/>
    <col min="10" max="10" width="4.77734375" style="199" bestFit="1" customWidth="1"/>
    <col min="11" max="11" width="3.5546875" style="199" bestFit="1" customWidth="1"/>
    <col min="12" max="16384" width="8.88671875" style="199"/>
  </cols>
  <sheetData>
    <row r="1" spans="2:36" x14ac:dyDescent="0.2"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187"/>
      <c r="AC1" s="187"/>
      <c r="AD1" s="187"/>
      <c r="AE1" s="187"/>
      <c r="AF1" s="187"/>
      <c r="AG1" s="187"/>
      <c r="AH1" s="187"/>
      <c r="AI1" s="187"/>
      <c r="AJ1" s="187"/>
    </row>
    <row r="2" spans="2:36" x14ac:dyDescent="0.2">
      <c r="B2" s="187"/>
      <c r="C2" s="200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200"/>
      <c r="AJ2" s="187"/>
    </row>
    <row r="3" spans="2:36" x14ac:dyDescent="0.2">
      <c r="B3" s="187"/>
      <c r="C3" s="187"/>
      <c r="D3" s="187"/>
      <c r="E3" s="187"/>
      <c r="F3" s="187"/>
      <c r="G3" s="187"/>
      <c r="H3" s="200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</row>
    <row r="4" spans="2:36" x14ac:dyDescent="0.2">
      <c r="B4" s="187"/>
      <c r="C4" s="187"/>
      <c r="D4" s="187"/>
      <c r="E4" s="187"/>
      <c r="F4" s="187"/>
      <c r="G4" s="201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  <c r="AF4" s="187"/>
      <c r="AG4" s="187"/>
      <c r="AH4" s="187"/>
      <c r="AI4" s="187"/>
      <c r="AJ4" s="187"/>
    </row>
    <row r="5" spans="2:36" x14ac:dyDescent="0.2">
      <c r="B5" s="187"/>
      <c r="C5" s="187"/>
      <c r="D5" s="187"/>
      <c r="E5" s="187"/>
      <c r="F5" s="187"/>
      <c r="G5" s="187"/>
      <c r="H5" s="187"/>
      <c r="I5" s="187"/>
      <c r="J5" s="187"/>
      <c r="K5" s="187"/>
      <c r="L5" s="187"/>
      <c r="M5" s="187"/>
      <c r="N5" s="187"/>
      <c r="O5" s="187"/>
      <c r="P5" s="187"/>
      <c r="Q5" s="187"/>
      <c r="R5" s="187"/>
      <c r="S5" s="187"/>
      <c r="T5" s="187"/>
      <c r="U5" s="187"/>
      <c r="V5" s="187"/>
      <c r="W5" s="187"/>
      <c r="X5" s="187"/>
      <c r="Y5" s="187"/>
      <c r="Z5" s="187"/>
      <c r="AA5" s="187"/>
      <c r="AB5" s="187"/>
      <c r="AC5" s="187"/>
      <c r="AD5" s="187"/>
      <c r="AE5" s="187"/>
      <c r="AF5" s="187"/>
      <c r="AG5" s="187"/>
      <c r="AH5" s="187"/>
      <c r="AI5" s="187"/>
      <c r="AJ5" s="187"/>
    </row>
    <row r="6" spans="2:36" x14ac:dyDescent="0.2"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  <c r="AB6" s="202"/>
      <c r="AC6" s="202"/>
      <c r="AD6" s="202"/>
      <c r="AE6" s="202"/>
      <c r="AF6" s="202"/>
      <c r="AG6" s="202"/>
      <c r="AH6" s="202"/>
      <c r="AI6" s="202"/>
      <c r="AJ6" s="202"/>
    </row>
    <row r="7" spans="2:36" x14ac:dyDescent="0.2">
      <c r="B7" s="187"/>
      <c r="C7" s="187"/>
      <c r="D7" s="201"/>
      <c r="E7" s="187"/>
      <c r="F7" s="202"/>
      <c r="G7" s="187"/>
      <c r="H7" s="202"/>
      <c r="I7" s="187"/>
      <c r="J7" s="187"/>
      <c r="K7" s="201"/>
      <c r="L7" s="187"/>
      <c r="M7" s="202"/>
      <c r="N7" s="187"/>
      <c r="O7" s="202"/>
      <c r="P7" s="187"/>
      <c r="Q7" s="187"/>
      <c r="R7" s="201"/>
      <c r="S7" s="187"/>
      <c r="T7" s="202"/>
      <c r="U7" s="187"/>
      <c r="V7" s="202"/>
      <c r="W7" s="187"/>
      <c r="X7" s="187"/>
      <c r="Y7" s="201"/>
      <c r="Z7" s="187"/>
      <c r="AA7" s="202"/>
      <c r="AB7" s="187"/>
      <c r="AC7" s="202"/>
      <c r="AD7" s="187"/>
      <c r="AE7" s="187"/>
      <c r="AF7" s="201"/>
      <c r="AG7" s="187"/>
      <c r="AH7" s="202"/>
      <c r="AI7" s="187"/>
      <c r="AJ7" s="202"/>
    </row>
    <row r="8" spans="2:36" x14ac:dyDescent="0.2">
      <c r="B8" s="187"/>
      <c r="C8" s="187"/>
      <c r="D8" s="201"/>
      <c r="E8" s="187"/>
      <c r="F8" s="202"/>
      <c r="G8" s="187"/>
      <c r="H8" s="202"/>
      <c r="I8" s="187"/>
      <c r="J8" s="187"/>
      <c r="K8" s="201"/>
      <c r="L8" s="187"/>
      <c r="M8" s="202"/>
      <c r="N8" s="187"/>
      <c r="O8" s="202"/>
      <c r="P8" s="187"/>
      <c r="Q8" s="187"/>
      <c r="R8" s="201"/>
      <c r="S8" s="187"/>
      <c r="T8" s="202"/>
      <c r="U8" s="187"/>
      <c r="V8" s="202"/>
      <c r="W8" s="187"/>
      <c r="X8" s="187"/>
      <c r="Y8" s="201"/>
      <c r="Z8" s="187"/>
      <c r="AA8" s="202"/>
      <c r="AB8" s="187"/>
      <c r="AC8" s="202"/>
      <c r="AD8" s="187"/>
      <c r="AE8" s="187"/>
      <c r="AF8" s="201"/>
      <c r="AG8" s="187"/>
      <c r="AH8" s="202"/>
      <c r="AI8" s="187"/>
      <c r="AJ8" s="202"/>
    </row>
    <row r="9" spans="2:36" x14ac:dyDescent="0.2">
      <c r="B9" s="187"/>
      <c r="C9" s="187"/>
      <c r="D9" s="201"/>
      <c r="E9" s="187"/>
      <c r="F9" s="202"/>
      <c r="G9" s="187"/>
      <c r="H9" s="202"/>
      <c r="I9" s="187"/>
      <c r="J9" s="187"/>
      <c r="K9" s="201"/>
      <c r="L9" s="187"/>
      <c r="M9" s="202"/>
      <c r="N9" s="187"/>
      <c r="O9" s="202"/>
      <c r="P9" s="187"/>
      <c r="Q9" s="187"/>
      <c r="R9" s="201"/>
      <c r="S9" s="187"/>
      <c r="T9" s="202"/>
      <c r="U9" s="187"/>
      <c r="V9" s="202"/>
      <c r="W9" s="187"/>
      <c r="X9" s="187"/>
      <c r="Y9" s="201"/>
      <c r="Z9" s="187"/>
      <c r="AA9" s="202"/>
      <c r="AB9" s="187"/>
      <c r="AC9" s="202"/>
      <c r="AD9" s="187"/>
      <c r="AE9" s="187"/>
      <c r="AF9" s="201"/>
      <c r="AG9" s="187"/>
      <c r="AH9" s="202"/>
      <c r="AI9" s="187"/>
      <c r="AJ9" s="202"/>
    </row>
    <row r="10" spans="2:36" x14ac:dyDescent="0.2">
      <c r="B10" s="187"/>
      <c r="C10" s="187"/>
      <c r="D10" s="205"/>
      <c r="E10" s="187"/>
      <c r="F10" s="202"/>
      <c r="G10" s="187"/>
      <c r="H10" s="202"/>
      <c r="I10" s="187"/>
      <c r="J10" s="187"/>
      <c r="K10" s="201"/>
      <c r="L10" s="187"/>
      <c r="M10" s="202"/>
      <c r="N10" s="187"/>
      <c r="O10" s="202"/>
      <c r="P10" s="187"/>
      <c r="Q10" s="187"/>
      <c r="R10" s="201"/>
      <c r="S10" s="187"/>
      <c r="T10" s="202"/>
      <c r="U10" s="187"/>
      <c r="V10" s="202"/>
      <c r="W10" s="187"/>
      <c r="X10" s="187"/>
      <c r="Y10" s="201"/>
      <c r="Z10" s="187"/>
      <c r="AA10" s="202"/>
      <c r="AB10" s="187"/>
      <c r="AC10" s="202"/>
      <c r="AD10" s="187"/>
      <c r="AE10" s="187"/>
      <c r="AF10" s="201"/>
      <c r="AG10" s="187"/>
      <c r="AH10" s="202"/>
      <c r="AI10" s="187"/>
      <c r="AJ10" s="202"/>
    </row>
    <row r="11" spans="2:36" x14ac:dyDescent="0.2">
      <c r="B11" s="187"/>
      <c r="C11" s="187"/>
      <c r="D11" s="205"/>
      <c r="E11" s="187"/>
      <c r="F11" s="202"/>
      <c r="G11" s="187"/>
      <c r="H11" s="202"/>
      <c r="I11" s="187"/>
      <c r="J11" s="187"/>
      <c r="K11" s="201"/>
      <c r="L11" s="187"/>
      <c r="M11" s="202"/>
      <c r="N11" s="187"/>
      <c r="O11" s="202"/>
      <c r="P11" s="187"/>
      <c r="Q11" s="187"/>
      <c r="R11" s="201"/>
      <c r="S11" s="187"/>
      <c r="T11" s="202"/>
      <c r="U11" s="187"/>
      <c r="V11" s="202"/>
      <c r="W11" s="187"/>
      <c r="X11" s="187"/>
      <c r="Y11" s="201"/>
      <c r="Z11" s="187"/>
      <c r="AA11" s="202"/>
      <c r="AB11" s="187"/>
      <c r="AC11" s="202"/>
      <c r="AD11" s="187"/>
      <c r="AE11" s="187"/>
      <c r="AF11" s="201"/>
      <c r="AG11" s="187"/>
      <c r="AH11" s="202"/>
      <c r="AI11" s="187"/>
      <c r="AJ11" s="202"/>
    </row>
    <row r="12" spans="2:36" x14ac:dyDescent="0.2">
      <c r="B12" s="187"/>
      <c r="C12" s="187"/>
      <c r="D12" s="205"/>
      <c r="E12" s="187"/>
      <c r="F12" s="202"/>
      <c r="G12" s="187"/>
      <c r="H12" s="202"/>
      <c r="I12" s="187"/>
      <c r="J12" s="187"/>
      <c r="K12" s="201"/>
      <c r="L12" s="187"/>
      <c r="M12" s="202"/>
      <c r="N12" s="187"/>
      <c r="O12" s="202"/>
      <c r="P12" s="187"/>
      <c r="Q12" s="187"/>
      <c r="R12" s="201"/>
      <c r="S12" s="187"/>
      <c r="T12" s="202"/>
      <c r="U12" s="187"/>
      <c r="V12" s="202"/>
      <c r="W12" s="187"/>
      <c r="X12" s="187"/>
      <c r="Y12" s="201"/>
      <c r="Z12" s="187"/>
      <c r="AA12" s="202"/>
      <c r="AB12" s="187"/>
      <c r="AC12" s="202"/>
      <c r="AD12" s="187"/>
      <c r="AE12" s="187"/>
      <c r="AF12" s="201"/>
      <c r="AG12" s="187"/>
      <c r="AH12" s="202"/>
      <c r="AI12" s="187"/>
      <c r="AJ12" s="202"/>
    </row>
    <row r="13" spans="2:36" x14ac:dyDescent="0.2">
      <c r="B13" s="187"/>
      <c r="C13" s="187"/>
      <c r="D13" s="205"/>
      <c r="E13" s="187"/>
      <c r="F13" s="202"/>
      <c r="G13" s="187"/>
      <c r="H13" s="202"/>
      <c r="I13" s="187"/>
      <c r="J13" s="187"/>
      <c r="K13" s="201"/>
      <c r="L13" s="187"/>
      <c r="M13" s="202"/>
      <c r="N13" s="187"/>
      <c r="O13" s="202"/>
      <c r="P13" s="187"/>
      <c r="Q13" s="187"/>
      <c r="R13" s="201"/>
      <c r="S13" s="187"/>
      <c r="T13" s="202"/>
      <c r="U13" s="187"/>
      <c r="V13" s="202"/>
      <c r="W13" s="187"/>
      <c r="X13" s="187"/>
      <c r="Y13" s="201"/>
      <c r="Z13" s="187"/>
      <c r="AA13" s="202"/>
      <c r="AB13" s="187"/>
      <c r="AC13" s="202"/>
      <c r="AD13" s="187"/>
      <c r="AE13" s="187"/>
      <c r="AF13" s="201"/>
      <c r="AG13" s="187"/>
      <c r="AH13" s="202"/>
      <c r="AI13" s="187"/>
      <c r="AJ13" s="202"/>
    </row>
    <row r="14" spans="2:36" x14ac:dyDescent="0.2">
      <c r="B14" s="187"/>
      <c r="C14" s="187"/>
      <c r="D14" s="205"/>
      <c r="E14" s="187"/>
      <c r="F14" s="202"/>
      <c r="G14" s="187"/>
      <c r="H14" s="202"/>
      <c r="I14" s="187"/>
      <c r="J14" s="187"/>
      <c r="K14" s="201"/>
      <c r="L14" s="187"/>
      <c r="M14" s="202"/>
      <c r="N14" s="187"/>
      <c r="O14" s="202"/>
      <c r="P14" s="187"/>
      <c r="Q14" s="187"/>
      <c r="R14" s="201"/>
      <c r="S14" s="187"/>
      <c r="T14" s="202"/>
      <c r="U14" s="187"/>
      <c r="V14" s="202"/>
      <c r="W14" s="187"/>
      <c r="X14" s="187"/>
      <c r="Y14" s="201"/>
      <c r="Z14" s="187"/>
      <c r="AA14" s="202"/>
      <c r="AB14" s="187"/>
      <c r="AC14" s="202"/>
      <c r="AD14" s="187"/>
      <c r="AE14" s="187"/>
      <c r="AF14" s="201"/>
      <c r="AG14" s="187"/>
      <c r="AH14" s="202"/>
      <c r="AI14" s="187"/>
      <c r="AJ14" s="202"/>
    </row>
    <row r="15" spans="2:36" x14ac:dyDescent="0.2">
      <c r="B15" s="187"/>
      <c r="C15" s="187"/>
      <c r="D15" s="205"/>
      <c r="E15" s="187"/>
      <c r="F15" s="202"/>
      <c r="G15" s="187"/>
      <c r="H15" s="202"/>
      <c r="I15" s="187"/>
      <c r="J15" s="187"/>
      <c r="K15" s="201"/>
      <c r="L15" s="187"/>
      <c r="M15" s="202"/>
      <c r="N15" s="187"/>
      <c r="O15" s="202"/>
      <c r="P15" s="187"/>
      <c r="Q15" s="187"/>
      <c r="R15" s="201"/>
      <c r="S15" s="187"/>
      <c r="T15" s="202"/>
      <c r="U15" s="187"/>
      <c r="V15" s="202"/>
      <c r="W15" s="187"/>
      <c r="X15" s="187"/>
      <c r="Y15" s="201"/>
      <c r="Z15" s="187"/>
      <c r="AA15" s="202"/>
      <c r="AB15" s="187"/>
      <c r="AC15" s="202"/>
      <c r="AD15" s="187"/>
      <c r="AE15" s="187"/>
      <c r="AF15" s="201"/>
      <c r="AG15" s="187"/>
      <c r="AH15" s="202"/>
      <c r="AI15" s="187"/>
      <c r="AJ15" s="202"/>
    </row>
    <row r="16" spans="2:36" x14ac:dyDescent="0.2">
      <c r="B16" s="187"/>
      <c r="C16" s="187"/>
      <c r="D16" s="205"/>
      <c r="E16" s="187"/>
      <c r="F16" s="202"/>
      <c r="G16" s="187"/>
      <c r="H16" s="202"/>
      <c r="I16" s="187"/>
      <c r="J16" s="187"/>
      <c r="K16" s="201"/>
      <c r="L16" s="187"/>
      <c r="M16" s="202"/>
      <c r="N16" s="187"/>
      <c r="O16" s="202"/>
      <c r="P16" s="187"/>
      <c r="Q16" s="187"/>
      <c r="R16" s="201"/>
      <c r="S16" s="187"/>
      <c r="T16" s="202"/>
      <c r="U16" s="187"/>
      <c r="V16" s="202"/>
      <c r="W16" s="187"/>
      <c r="X16" s="187"/>
      <c r="Y16" s="201"/>
      <c r="Z16" s="187"/>
      <c r="AA16" s="202"/>
      <c r="AB16" s="187"/>
      <c r="AC16" s="202"/>
      <c r="AD16" s="187"/>
      <c r="AE16" s="187"/>
      <c r="AF16" s="201"/>
      <c r="AG16" s="187"/>
      <c r="AH16" s="202"/>
      <c r="AI16" s="187"/>
      <c r="AJ16" s="202"/>
    </row>
    <row r="17" spans="2:36" x14ac:dyDescent="0.2">
      <c r="B17" s="187"/>
      <c r="C17" s="187"/>
      <c r="D17" s="201"/>
      <c r="E17" s="187"/>
      <c r="F17" s="202"/>
      <c r="G17" s="187"/>
      <c r="H17" s="202"/>
      <c r="I17" s="187"/>
      <c r="J17" s="187"/>
      <c r="K17" s="201"/>
      <c r="L17" s="187"/>
      <c r="M17" s="202"/>
      <c r="N17" s="187"/>
      <c r="O17" s="202"/>
      <c r="P17" s="187"/>
      <c r="Q17" s="187"/>
      <c r="R17" s="201"/>
      <c r="S17" s="187"/>
      <c r="T17" s="202"/>
      <c r="U17" s="187"/>
      <c r="V17" s="202"/>
      <c r="W17" s="187"/>
      <c r="X17" s="187"/>
      <c r="Y17" s="201"/>
      <c r="Z17" s="187"/>
      <c r="AA17" s="202"/>
      <c r="AB17" s="187"/>
      <c r="AC17" s="202"/>
      <c r="AD17" s="187"/>
      <c r="AE17" s="187"/>
      <c r="AF17" s="201"/>
      <c r="AG17" s="187"/>
      <c r="AH17" s="202"/>
      <c r="AI17" s="187"/>
      <c r="AJ17" s="202"/>
    </row>
    <row r="18" spans="2:36" x14ac:dyDescent="0.2">
      <c r="B18" s="187"/>
      <c r="C18" s="187"/>
      <c r="D18" s="201"/>
      <c r="E18" s="187"/>
      <c r="F18" s="202"/>
      <c r="G18" s="187"/>
      <c r="H18" s="202"/>
      <c r="I18" s="187"/>
      <c r="J18" s="187"/>
      <c r="K18" s="201"/>
      <c r="L18" s="187"/>
      <c r="M18" s="202"/>
      <c r="N18" s="187"/>
      <c r="O18" s="202"/>
      <c r="P18" s="187"/>
      <c r="Q18" s="187"/>
      <c r="R18" s="201"/>
      <c r="S18" s="187"/>
      <c r="T18" s="202"/>
      <c r="U18" s="187"/>
      <c r="V18" s="202"/>
      <c r="W18" s="187"/>
      <c r="X18" s="187"/>
      <c r="Y18" s="201"/>
      <c r="Z18" s="187"/>
      <c r="AA18" s="202"/>
      <c r="AB18" s="187"/>
      <c r="AC18" s="202"/>
      <c r="AD18" s="187"/>
      <c r="AE18" s="187"/>
      <c r="AF18" s="201"/>
      <c r="AG18" s="187"/>
      <c r="AH18" s="202"/>
      <c r="AI18" s="187"/>
      <c r="AJ18" s="202"/>
    </row>
    <row r="19" spans="2:36" x14ac:dyDescent="0.2">
      <c r="B19" s="187"/>
      <c r="C19" s="187"/>
      <c r="D19" s="201"/>
      <c r="E19" s="187"/>
      <c r="F19" s="202"/>
      <c r="G19" s="187"/>
      <c r="H19" s="202"/>
      <c r="I19" s="187"/>
      <c r="J19" s="187"/>
      <c r="K19" s="201"/>
      <c r="L19" s="187"/>
      <c r="M19" s="202"/>
      <c r="N19" s="187"/>
      <c r="O19" s="202"/>
      <c r="P19" s="187"/>
      <c r="Q19" s="187"/>
      <c r="R19" s="201"/>
      <c r="S19" s="187"/>
      <c r="T19" s="202"/>
      <c r="U19" s="187"/>
      <c r="V19" s="202"/>
      <c r="W19" s="187"/>
      <c r="X19" s="187"/>
      <c r="Y19" s="201"/>
      <c r="Z19" s="187"/>
      <c r="AA19" s="202"/>
      <c r="AB19" s="187"/>
      <c r="AC19" s="202"/>
      <c r="AD19" s="187"/>
      <c r="AE19" s="187"/>
      <c r="AF19" s="201"/>
      <c r="AG19" s="187"/>
      <c r="AH19" s="202"/>
      <c r="AI19" s="187"/>
      <c r="AJ19" s="202"/>
    </row>
    <row r="20" spans="2:36" x14ac:dyDescent="0.2">
      <c r="B20" s="187"/>
      <c r="C20" s="187"/>
      <c r="D20" s="201"/>
      <c r="E20" s="187"/>
      <c r="F20" s="202"/>
      <c r="G20" s="187"/>
      <c r="H20" s="202"/>
      <c r="I20" s="187"/>
      <c r="J20" s="187"/>
      <c r="K20" s="201"/>
      <c r="L20" s="187"/>
      <c r="M20" s="202"/>
      <c r="N20" s="187"/>
      <c r="O20" s="202"/>
      <c r="P20" s="187"/>
      <c r="Q20" s="187"/>
      <c r="R20" s="201"/>
      <c r="S20" s="187"/>
      <c r="T20" s="202"/>
      <c r="U20" s="187"/>
      <c r="V20" s="202"/>
      <c r="W20" s="187"/>
      <c r="X20" s="187"/>
      <c r="Y20" s="201"/>
      <c r="Z20" s="187"/>
      <c r="AA20" s="202"/>
      <c r="AB20" s="187"/>
      <c r="AC20" s="202"/>
      <c r="AD20" s="187"/>
      <c r="AE20" s="187"/>
      <c r="AF20" s="201"/>
      <c r="AG20" s="187"/>
      <c r="AH20" s="202"/>
      <c r="AI20" s="187"/>
      <c r="AJ20" s="202"/>
    </row>
    <row r="21" spans="2:36" x14ac:dyDescent="0.2">
      <c r="B21" s="187"/>
      <c r="C21" s="187"/>
      <c r="D21" s="201"/>
      <c r="E21" s="187"/>
      <c r="F21" s="202"/>
      <c r="G21" s="187"/>
      <c r="H21" s="202"/>
      <c r="I21" s="187"/>
      <c r="J21" s="187"/>
      <c r="K21" s="201"/>
      <c r="L21" s="187"/>
      <c r="M21" s="202"/>
      <c r="N21" s="187"/>
      <c r="O21" s="202"/>
      <c r="P21" s="187"/>
      <c r="Q21" s="187"/>
      <c r="R21" s="201"/>
      <c r="S21" s="187"/>
      <c r="T21" s="202"/>
      <c r="U21" s="187"/>
      <c r="V21" s="202"/>
      <c r="W21" s="187"/>
      <c r="X21" s="187"/>
      <c r="Y21" s="201"/>
      <c r="Z21" s="187"/>
      <c r="AA21" s="202"/>
      <c r="AB21" s="187"/>
      <c r="AC21" s="202"/>
      <c r="AD21" s="187"/>
      <c r="AE21" s="187"/>
      <c r="AF21" s="201"/>
      <c r="AG21" s="187"/>
      <c r="AH21" s="202"/>
      <c r="AI21" s="187"/>
      <c r="AJ21" s="202"/>
    </row>
    <row r="22" spans="2:36" x14ac:dyDescent="0.2">
      <c r="B22" s="187"/>
      <c r="C22" s="187"/>
      <c r="D22" s="201"/>
      <c r="E22" s="187"/>
      <c r="F22" s="202"/>
      <c r="G22" s="187"/>
      <c r="H22" s="202"/>
      <c r="I22" s="187"/>
      <c r="J22" s="187"/>
      <c r="K22" s="201"/>
      <c r="L22" s="187"/>
      <c r="M22" s="202"/>
      <c r="N22" s="187"/>
      <c r="O22" s="202"/>
      <c r="P22" s="187"/>
      <c r="Q22" s="187"/>
      <c r="R22" s="201"/>
      <c r="S22" s="187"/>
      <c r="T22" s="202"/>
      <c r="U22" s="187"/>
      <c r="V22" s="202"/>
      <c r="W22" s="187"/>
      <c r="X22" s="187"/>
      <c r="Y22" s="201"/>
      <c r="Z22" s="187"/>
      <c r="AA22" s="202"/>
      <c r="AB22" s="187"/>
      <c r="AC22" s="202"/>
      <c r="AD22" s="187"/>
      <c r="AE22" s="187"/>
      <c r="AF22" s="201"/>
      <c r="AG22" s="187"/>
      <c r="AH22" s="202"/>
      <c r="AI22" s="187"/>
      <c r="AJ22" s="202"/>
    </row>
    <row r="23" spans="2:36" x14ac:dyDescent="0.2">
      <c r="B23" s="187"/>
      <c r="C23" s="187"/>
      <c r="D23" s="201"/>
      <c r="E23" s="187"/>
      <c r="F23" s="202"/>
      <c r="G23" s="187"/>
      <c r="H23" s="202"/>
      <c r="I23" s="187"/>
      <c r="J23" s="187"/>
      <c r="K23" s="201"/>
      <c r="L23" s="187"/>
      <c r="M23" s="202"/>
      <c r="N23" s="187"/>
      <c r="O23" s="202"/>
      <c r="P23" s="187"/>
      <c r="Q23" s="187"/>
      <c r="R23" s="201"/>
      <c r="S23" s="187"/>
      <c r="T23" s="202"/>
      <c r="U23" s="187"/>
      <c r="V23" s="202"/>
      <c r="W23" s="187"/>
      <c r="X23" s="187"/>
      <c r="Y23" s="201"/>
      <c r="Z23" s="187"/>
      <c r="AA23" s="202"/>
      <c r="AB23" s="187"/>
      <c r="AC23" s="202"/>
      <c r="AD23" s="187"/>
      <c r="AE23" s="187"/>
      <c r="AF23" s="201"/>
      <c r="AG23" s="187"/>
      <c r="AH23" s="202"/>
      <c r="AI23" s="187"/>
      <c r="AJ23" s="202"/>
    </row>
    <row r="24" spans="2:36" x14ac:dyDescent="0.2">
      <c r="B24" s="187"/>
      <c r="C24" s="187"/>
      <c r="D24" s="201"/>
      <c r="E24" s="187"/>
      <c r="F24" s="202"/>
      <c r="G24" s="187"/>
      <c r="H24" s="202"/>
      <c r="I24" s="187"/>
      <c r="J24" s="187"/>
      <c r="K24" s="201"/>
      <c r="L24" s="187"/>
      <c r="M24" s="202"/>
      <c r="N24" s="187"/>
      <c r="O24" s="202"/>
      <c r="P24" s="187"/>
      <c r="Q24" s="187"/>
      <c r="R24" s="201"/>
      <c r="S24" s="187"/>
      <c r="T24" s="202"/>
      <c r="U24" s="187"/>
      <c r="V24" s="202"/>
      <c r="W24" s="187"/>
      <c r="X24" s="187"/>
      <c r="Y24" s="201"/>
      <c r="Z24" s="187"/>
      <c r="AA24" s="202"/>
      <c r="AB24" s="187"/>
      <c r="AC24" s="202"/>
      <c r="AD24" s="187"/>
      <c r="AE24" s="187"/>
      <c r="AF24" s="201"/>
      <c r="AG24" s="187"/>
      <c r="AH24" s="202"/>
      <c r="AI24" s="187"/>
      <c r="AJ24" s="202"/>
    </row>
    <row r="25" spans="2:36" x14ac:dyDescent="0.2">
      <c r="B25" s="187"/>
      <c r="C25" s="187"/>
      <c r="D25" s="201"/>
      <c r="E25" s="187"/>
      <c r="F25" s="202"/>
      <c r="G25" s="187"/>
      <c r="H25" s="202"/>
      <c r="I25" s="187"/>
      <c r="J25" s="187"/>
      <c r="K25" s="201"/>
      <c r="L25" s="187"/>
      <c r="M25" s="202"/>
      <c r="N25" s="187"/>
      <c r="O25" s="202"/>
      <c r="P25" s="187"/>
      <c r="Q25" s="187"/>
      <c r="R25" s="201"/>
      <c r="S25" s="187"/>
      <c r="T25" s="202"/>
      <c r="U25" s="187"/>
      <c r="V25" s="202"/>
      <c r="W25" s="187"/>
      <c r="X25" s="187"/>
      <c r="Y25" s="201"/>
      <c r="Z25" s="187"/>
      <c r="AA25" s="202"/>
      <c r="AB25" s="187"/>
      <c r="AC25" s="202"/>
      <c r="AD25" s="187"/>
      <c r="AE25" s="187"/>
      <c r="AF25" s="201"/>
      <c r="AG25" s="187"/>
      <c r="AH25" s="202"/>
      <c r="AI25" s="187"/>
      <c r="AJ25" s="202"/>
    </row>
    <row r="26" spans="2:36" x14ac:dyDescent="0.2">
      <c r="B26" s="187"/>
      <c r="C26" s="187"/>
      <c r="D26" s="201"/>
      <c r="E26" s="187"/>
      <c r="F26" s="202"/>
      <c r="G26" s="187"/>
      <c r="H26" s="202"/>
      <c r="I26" s="187"/>
      <c r="J26" s="187"/>
      <c r="K26" s="201"/>
      <c r="L26" s="187"/>
      <c r="M26" s="202"/>
      <c r="N26" s="187"/>
      <c r="O26" s="202"/>
      <c r="P26" s="187"/>
      <c r="Q26" s="187"/>
      <c r="R26" s="201"/>
      <c r="S26" s="187"/>
      <c r="T26" s="202"/>
      <c r="U26" s="187"/>
      <c r="V26" s="202"/>
      <c r="W26" s="187"/>
      <c r="X26" s="187"/>
      <c r="Y26" s="201"/>
      <c r="Z26" s="187"/>
      <c r="AA26" s="202"/>
      <c r="AB26" s="187"/>
      <c r="AC26" s="202"/>
      <c r="AD26" s="187"/>
      <c r="AE26" s="187"/>
      <c r="AF26" s="201"/>
      <c r="AG26" s="187"/>
      <c r="AH26" s="202"/>
      <c r="AI26" s="187"/>
      <c r="AJ26" s="202"/>
    </row>
    <row r="27" spans="2:36" x14ac:dyDescent="0.2">
      <c r="B27" s="187"/>
      <c r="C27" s="187"/>
      <c r="D27" s="187"/>
      <c r="E27" s="187"/>
      <c r="F27" s="202"/>
      <c r="G27" s="187"/>
      <c r="H27" s="202"/>
      <c r="I27" s="187"/>
      <c r="J27" s="187"/>
      <c r="K27" s="187"/>
      <c r="L27" s="187"/>
      <c r="M27" s="202"/>
      <c r="N27" s="187"/>
      <c r="O27" s="202"/>
      <c r="P27" s="187"/>
      <c r="Q27" s="187"/>
      <c r="R27" s="201"/>
      <c r="S27" s="187"/>
      <c r="T27" s="202"/>
      <c r="U27" s="187"/>
      <c r="V27" s="202"/>
      <c r="W27" s="187"/>
      <c r="X27" s="187"/>
      <c r="Y27" s="201"/>
      <c r="Z27" s="187"/>
      <c r="AA27" s="202"/>
      <c r="AB27" s="187"/>
      <c r="AC27" s="202"/>
      <c r="AD27" s="187"/>
      <c r="AE27" s="187"/>
      <c r="AF27" s="201"/>
      <c r="AG27" s="187"/>
      <c r="AH27" s="202"/>
      <c r="AI27" s="187"/>
      <c r="AJ27" s="202"/>
    </row>
    <row r="28" spans="2:36" x14ac:dyDescent="0.2">
      <c r="B28" s="187"/>
      <c r="C28" s="187"/>
      <c r="D28" s="187"/>
      <c r="E28" s="187"/>
      <c r="F28" s="202"/>
      <c r="G28" s="187"/>
      <c r="H28" s="202"/>
      <c r="I28" s="187"/>
      <c r="J28" s="187"/>
      <c r="K28" s="187"/>
      <c r="L28" s="187"/>
      <c r="M28" s="202"/>
      <c r="N28" s="187"/>
      <c r="O28" s="202"/>
      <c r="P28" s="187"/>
      <c r="Q28" s="187"/>
      <c r="R28" s="201"/>
      <c r="S28" s="187"/>
      <c r="T28" s="202"/>
      <c r="U28" s="187"/>
      <c r="V28" s="202"/>
      <c r="W28" s="187"/>
      <c r="X28" s="187"/>
      <c r="Y28" s="201"/>
      <c r="Z28" s="187"/>
      <c r="AA28" s="202"/>
      <c r="AB28" s="187"/>
      <c r="AC28" s="202"/>
      <c r="AD28" s="187"/>
      <c r="AE28" s="187"/>
      <c r="AF28" s="201"/>
      <c r="AG28" s="187"/>
      <c r="AH28" s="202"/>
      <c r="AI28" s="187"/>
      <c r="AJ28" s="202"/>
    </row>
    <row r="29" spans="2:36" x14ac:dyDescent="0.2">
      <c r="B29" s="187"/>
      <c r="C29" s="187"/>
      <c r="D29" s="187"/>
      <c r="E29" s="187"/>
      <c r="F29" s="202"/>
      <c r="G29" s="187"/>
      <c r="H29" s="202"/>
      <c r="I29" s="187"/>
      <c r="J29" s="187"/>
      <c r="K29" s="187"/>
      <c r="L29" s="187"/>
      <c r="M29" s="202"/>
      <c r="N29" s="187"/>
      <c r="O29" s="202"/>
      <c r="P29" s="187"/>
      <c r="Q29" s="187"/>
      <c r="R29" s="201"/>
      <c r="S29" s="187"/>
      <c r="T29" s="202"/>
      <c r="U29" s="187"/>
      <c r="V29" s="202"/>
      <c r="W29" s="187"/>
      <c r="X29" s="187"/>
      <c r="Y29" s="201"/>
      <c r="Z29" s="187"/>
      <c r="AA29" s="202"/>
      <c r="AB29" s="187"/>
      <c r="AC29" s="202"/>
      <c r="AD29" s="187"/>
      <c r="AE29" s="187"/>
      <c r="AF29" s="201"/>
      <c r="AG29" s="187"/>
      <c r="AH29" s="202"/>
      <c r="AI29" s="187"/>
      <c r="AJ29" s="202"/>
    </row>
    <row r="30" spans="2:36" x14ac:dyDescent="0.2">
      <c r="B30" s="187"/>
      <c r="C30" s="187"/>
      <c r="D30" s="187"/>
      <c r="E30" s="187"/>
      <c r="F30" s="202"/>
      <c r="G30" s="187"/>
      <c r="H30" s="202"/>
      <c r="I30" s="187"/>
      <c r="J30" s="187"/>
      <c r="K30" s="187"/>
      <c r="L30" s="187"/>
      <c r="M30" s="202"/>
      <c r="N30" s="187"/>
      <c r="O30" s="202"/>
      <c r="P30" s="187"/>
      <c r="Q30" s="187"/>
      <c r="R30" s="201"/>
      <c r="S30" s="187"/>
      <c r="T30" s="202"/>
      <c r="U30" s="187"/>
      <c r="V30" s="202"/>
      <c r="W30" s="187"/>
      <c r="X30" s="187"/>
      <c r="Y30" s="201"/>
      <c r="Z30" s="187"/>
      <c r="AA30" s="202"/>
      <c r="AB30" s="187"/>
      <c r="AC30" s="202"/>
      <c r="AD30" s="187"/>
      <c r="AE30" s="187"/>
      <c r="AF30" s="201"/>
      <c r="AG30" s="187"/>
      <c r="AH30" s="202"/>
      <c r="AI30" s="187"/>
      <c r="AJ30" s="202"/>
    </row>
    <row r="31" spans="2:36" x14ac:dyDescent="0.2">
      <c r="B31" s="187"/>
      <c r="C31" s="187"/>
      <c r="D31" s="187"/>
      <c r="E31" s="187"/>
      <c r="F31" s="202"/>
      <c r="G31" s="187"/>
      <c r="H31" s="202"/>
      <c r="I31" s="187"/>
      <c r="J31" s="187"/>
      <c r="K31" s="187"/>
      <c r="L31" s="187"/>
      <c r="M31" s="202"/>
      <c r="N31" s="187"/>
      <c r="O31" s="202"/>
      <c r="P31" s="187"/>
      <c r="Q31" s="187"/>
      <c r="R31" s="201"/>
      <c r="S31" s="187"/>
      <c r="T31" s="202"/>
      <c r="U31" s="187"/>
      <c r="V31" s="202"/>
      <c r="W31" s="187"/>
      <c r="X31" s="187"/>
      <c r="Y31" s="201"/>
      <c r="Z31" s="187"/>
      <c r="AA31" s="202"/>
      <c r="AB31" s="187"/>
      <c r="AC31" s="202"/>
      <c r="AD31" s="187"/>
      <c r="AE31" s="187"/>
      <c r="AF31" s="201"/>
      <c r="AG31" s="187"/>
      <c r="AH31" s="202"/>
      <c r="AI31" s="187"/>
      <c r="AJ31" s="202"/>
    </row>
    <row r="32" spans="2:36" x14ac:dyDescent="0.2">
      <c r="B32" s="187"/>
      <c r="C32" s="187"/>
      <c r="D32" s="187"/>
      <c r="E32" s="187"/>
      <c r="F32" s="202"/>
      <c r="G32" s="187"/>
      <c r="H32" s="202"/>
      <c r="I32" s="187"/>
      <c r="J32" s="187"/>
      <c r="K32" s="187"/>
      <c r="L32" s="187"/>
      <c r="M32" s="202"/>
      <c r="N32" s="187"/>
      <c r="O32" s="202"/>
      <c r="P32" s="187"/>
      <c r="Q32" s="187"/>
      <c r="R32" s="201"/>
      <c r="S32" s="187"/>
      <c r="T32" s="202"/>
      <c r="U32" s="187"/>
      <c r="V32" s="202"/>
      <c r="W32" s="187"/>
      <c r="X32" s="187"/>
      <c r="Y32" s="201"/>
      <c r="Z32" s="187"/>
      <c r="AA32" s="202"/>
      <c r="AB32" s="187"/>
      <c r="AC32" s="202"/>
      <c r="AD32" s="187"/>
      <c r="AE32" s="187"/>
      <c r="AF32" s="187"/>
      <c r="AG32" s="187"/>
      <c r="AH32" s="202"/>
      <c r="AI32" s="187"/>
      <c r="AJ32" s="202"/>
    </row>
    <row r="33" spans="2:36" x14ac:dyDescent="0.2">
      <c r="B33" s="187"/>
      <c r="C33" s="187"/>
      <c r="D33" s="187"/>
      <c r="E33" s="187"/>
      <c r="F33" s="202"/>
      <c r="G33" s="187"/>
      <c r="H33" s="202"/>
      <c r="I33" s="187"/>
      <c r="J33" s="187"/>
      <c r="K33" s="187"/>
      <c r="L33" s="187"/>
      <c r="M33" s="202"/>
      <c r="N33" s="187"/>
      <c r="O33" s="202"/>
      <c r="P33" s="187"/>
      <c r="Q33" s="187"/>
      <c r="R33" s="201"/>
      <c r="S33" s="187"/>
      <c r="T33" s="202"/>
      <c r="U33" s="187"/>
      <c r="V33" s="202"/>
      <c r="W33" s="187"/>
      <c r="X33" s="187"/>
      <c r="Y33" s="201"/>
      <c r="Z33" s="187"/>
      <c r="AA33" s="202"/>
      <c r="AB33" s="187"/>
      <c r="AC33" s="202"/>
      <c r="AD33" s="187"/>
      <c r="AE33" s="187"/>
      <c r="AF33" s="187"/>
      <c r="AG33" s="187"/>
      <c r="AH33" s="202"/>
      <c r="AI33" s="187"/>
      <c r="AJ33" s="202"/>
    </row>
    <row r="34" spans="2:36" x14ac:dyDescent="0.2">
      <c r="B34" s="187"/>
      <c r="C34" s="187"/>
      <c r="D34" s="187"/>
      <c r="E34" s="187"/>
      <c r="F34" s="202"/>
      <c r="G34" s="187"/>
      <c r="H34" s="202"/>
      <c r="I34" s="187"/>
      <c r="J34" s="187"/>
      <c r="K34" s="187"/>
      <c r="L34" s="187"/>
      <c r="M34" s="202"/>
      <c r="N34" s="187"/>
      <c r="O34" s="202"/>
      <c r="P34" s="187"/>
      <c r="Q34" s="187"/>
      <c r="R34" s="201"/>
      <c r="S34" s="187"/>
      <c r="T34" s="202"/>
      <c r="U34" s="187"/>
      <c r="V34" s="202"/>
      <c r="W34" s="187"/>
      <c r="X34" s="187"/>
      <c r="Y34" s="201"/>
      <c r="Z34" s="187"/>
      <c r="AA34" s="202"/>
      <c r="AB34" s="187"/>
      <c r="AC34" s="202"/>
      <c r="AD34" s="187"/>
      <c r="AE34" s="187"/>
      <c r="AF34" s="187"/>
      <c r="AG34" s="187"/>
      <c r="AH34" s="202"/>
      <c r="AI34" s="187"/>
      <c r="AJ34" s="202"/>
    </row>
    <row r="35" spans="2:36" x14ac:dyDescent="0.2">
      <c r="B35" s="187"/>
      <c r="C35" s="187"/>
      <c r="D35" s="187"/>
      <c r="E35" s="187"/>
      <c r="F35" s="202"/>
      <c r="G35" s="187"/>
      <c r="H35" s="202"/>
      <c r="I35" s="187"/>
      <c r="J35" s="187"/>
      <c r="K35" s="187"/>
      <c r="L35" s="187"/>
      <c r="M35" s="202"/>
      <c r="N35" s="187"/>
      <c r="O35" s="202"/>
      <c r="P35" s="187"/>
      <c r="Q35" s="187"/>
      <c r="R35" s="201"/>
      <c r="S35" s="187"/>
      <c r="T35" s="202"/>
      <c r="U35" s="187"/>
      <c r="V35" s="202"/>
      <c r="W35" s="187"/>
      <c r="X35" s="187"/>
      <c r="Y35" s="201"/>
      <c r="Z35" s="187"/>
      <c r="AA35" s="202"/>
      <c r="AB35" s="187"/>
      <c r="AC35" s="202"/>
      <c r="AD35" s="187"/>
      <c r="AE35" s="187"/>
      <c r="AF35" s="187"/>
      <c r="AG35" s="187"/>
      <c r="AH35" s="202"/>
      <c r="AI35" s="187"/>
      <c r="AJ35" s="202"/>
    </row>
    <row r="36" spans="2:36" x14ac:dyDescent="0.2">
      <c r="B36" s="187"/>
      <c r="C36" s="187"/>
      <c r="D36" s="187"/>
      <c r="E36" s="187"/>
      <c r="F36" s="202"/>
      <c r="G36" s="187"/>
      <c r="H36" s="202"/>
      <c r="I36" s="187"/>
      <c r="J36" s="187"/>
      <c r="K36" s="187"/>
      <c r="L36" s="187"/>
      <c r="M36" s="202"/>
      <c r="N36" s="187"/>
      <c r="O36" s="202"/>
      <c r="P36" s="187"/>
      <c r="Q36" s="187"/>
      <c r="R36" s="201"/>
      <c r="S36" s="187"/>
      <c r="T36" s="202"/>
      <c r="U36" s="187"/>
      <c r="V36" s="202"/>
      <c r="W36" s="187"/>
      <c r="X36" s="187"/>
      <c r="Y36" s="201"/>
      <c r="Z36" s="187"/>
      <c r="AA36" s="202"/>
      <c r="AB36" s="187"/>
      <c r="AC36" s="202"/>
      <c r="AD36" s="187"/>
      <c r="AE36" s="187"/>
      <c r="AF36" s="187"/>
      <c r="AG36" s="187"/>
      <c r="AH36" s="202"/>
      <c r="AI36" s="187"/>
      <c r="AJ36" s="202"/>
    </row>
    <row r="37" spans="2:36" x14ac:dyDescent="0.2">
      <c r="B37" s="187"/>
      <c r="C37" s="187"/>
      <c r="D37" s="187"/>
      <c r="E37" s="187"/>
      <c r="F37" s="187"/>
      <c r="G37" s="187"/>
      <c r="H37" s="187"/>
      <c r="I37" s="187"/>
      <c r="J37" s="187"/>
      <c r="K37" s="187"/>
      <c r="L37" s="187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</row>
    <row r="38" spans="2:36" x14ac:dyDescent="0.2">
      <c r="B38" s="187"/>
      <c r="C38" s="187"/>
      <c r="D38" s="187"/>
      <c r="E38" s="187"/>
      <c r="F38" s="188"/>
      <c r="G38" s="188"/>
      <c r="H38" s="188"/>
      <c r="I38" s="187"/>
      <c r="J38" s="187"/>
      <c r="K38" s="187"/>
      <c r="L38" s="187"/>
      <c r="M38" s="188"/>
      <c r="N38" s="188"/>
      <c r="O38" s="188"/>
      <c r="P38" s="187"/>
      <c r="Q38" s="187"/>
      <c r="R38" s="187"/>
      <c r="S38" s="187"/>
      <c r="T38" s="188"/>
      <c r="U38" s="188"/>
      <c r="V38" s="188"/>
      <c r="W38" s="187"/>
      <c r="X38" s="187"/>
      <c r="Y38" s="187"/>
      <c r="Z38" s="187"/>
      <c r="AA38" s="188"/>
      <c r="AB38" s="188"/>
      <c r="AC38" s="188"/>
      <c r="AD38" s="187"/>
      <c r="AE38" s="187"/>
      <c r="AF38" s="187"/>
      <c r="AG38" s="187"/>
      <c r="AH38" s="188"/>
      <c r="AI38" s="188"/>
      <c r="AJ38" s="188"/>
    </row>
    <row r="39" spans="2:36" x14ac:dyDescent="0.2">
      <c r="B39" s="187"/>
      <c r="C39" s="187"/>
      <c r="D39" s="202"/>
      <c r="E39" s="202"/>
      <c r="F39" s="202"/>
      <c r="G39" s="203"/>
      <c r="H39" s="202"/>
      <c r="I39" s="187"/>
      <c r="J39" s="187"/>
      <c r="K39" s="202"/>
      <c r="L39" s="202"/>
      <c r="M39" s="202"/>
      <c r="N39" s="203"/>
      <c r="O39" s="202"/>
      <c r="P39" s="187"/>
      <c r="Q39" s="187"/>
      <c r="R39" s="202"/>
      <c r="S39" s="202"/>
      <c r="T39" s="202"/>
      <c r="U39" s="203"/>
      <c r="V39" s="202"/>
      <c r="W39" s="187"/>
      <c r="X39" s="187"/>
      <c r="Y39" s="202"/>
      <c r="Z39" s="202"/>
      <c r="AA39" s="202"/>
      <c r="AB39" s="203"/>
      <c r="AC39" s="202"/>
      <c r="AD39" s="187"/>
      <c r="AE39" s="187"/>
      <c r="AF39" s="202"/>
      <c r="AG39" s="202"/>
      <c r="AH39" s="202"/>
      <c r="AI39" s="203"/>
      <c r="AJ39" s="202"/>
    </row>
    <row r="40" spans="2:36" x14ac:dyDescent="0.2">
      <c r="B40" s="187"/>
      <c r="C40" s="187"/>
      <c r="D40" s="202"/>
      <c r="E40" s="202"/>
      <c r="F40" s="202"/>
      <c r="G40" s="203"/>
      <c r="H40" s="202"/>
      <c r="I40" s="187"/>
      <c r="J40" s="187"/>
      <c r="K40" s="202"/>
      <c r="L40" s="202"/>
      <c r="M40" s="202"/>
      <c r="N40" s="203"/>
      <c r="O40" s="202"/>
      <c r="P40" s="187"/>
      <c r="Q40" s="187"/>
      <c r="R40" s="202"/>
      <c r="S40" s="202"/>
      <c r="T40" s="202"/>
      <c r="U40" s="203"/>
      <c r="V40" s="202"/>
      <c r="W40" s="187"/>
      <c r="X40" s="187"/>
      <c r="Y40" s="202"/>
      <c r="Z40" s="202"/>
      <c r="AA40" s="202"/>
      <c r="AB40" s="203"/>
      <c r="AC40" s="202"/>
      <c r="AD40" s="187"/>
      <c r="AE40" s="187"/>
      <c r="AF40" s="202"/>
      <c r="AG40" s="202"/>
      <c r="AH40" s="202"/>
      <c r="AI40" s="203"/>
      <c r="AJ40" s="202"/>
    </row>
    <row r="41" spans="2:36" x14ac:dyDescent="0.2">
      <c r="B41" s="187"/>
      <c r="C41" s="187"/>
      <c r="D41" s="202"/>
      <c r="E41" s="202"/>
      <c r="F41" s="202"/>
      <c r="G41" s="203"/>
      <c r="H41" s="202"/>
      <c r="I41" s="187"/>
      <c r="J41" s="187"/>
      <c r="K41" s="187"/>
      <c r="L41" s="187"/>
      <c r="M41" s="187"/>
      <c r="N41" s="187"/>
      <c r="O41" s="187"/>
      <c r="P41" s="187"/>
      <c r="Q41" s="187"/>
      <c r="R41" s="187"/>
      <c r="S41" s="187"/>
      <c r="T41" s="187"/>
      <c r="U41" s="187"/>
      <c r="V41" s="187"/>
      <c r="W41" s="187"/>
      <c r="X41" s="187"/>
      <c r="Y41" s="187"/>
      <c r="Z41" s="187"/>
      <c r="AA41" s="187"/>
      <c r="AB41" s="187"/>
      <c r="AC41" s="187"/>
      <c r="AD41" s="187"/>
      <c r="AE41" s="187"/>
      <c r="AF41" s="187"/>
      <c r="AG41" s="187"/>
      <c r="AH41" s="187"/>
      <c r="AI41" s="187"/>
      <c r="AJ41" s="187"/>
    </row>
    <row r="42" spans="2:36" x14ac:dyDescent="0.2">
      <c r="B42" s="187"/>
      <c r="C42" s="187"/>
      <c r="D42" s="202"/>
      <c r="E42" s="202"/>
      <c r="F42" s="202"/>
      <c r="G42" s="203"/>
      <c r="H42" s="202"/>
      <c r="I42" s="187"/>
      <c r="J42" s="187"/>
      <c r="K42" s="187"/>
      <c r="L42" s="187"/>
      <c r="M42" s="187"/>
      <c r="N42" s="187"/>
      <c r="O42" s="187"/>
      <c r="P42" s="187"/>
      <c r="Q42" s="187"/>
      <c r="R42" s="187"/>
      <c r="S42" s="187"/>
      <c r="T42" s="187"/>
      <c r="U42" s="187"/>
      <c r="V42" s="187"/>
      <c r="W42" s="187"/>
      <c r="X42" s="187"/>
      <c r="Y42" s="187"/>
      <c r="Z42" s="187"/>
      <c r="AA42" s="187"/>
      <c r="AB42" s="187"/>
      <c r="AC42" s="187"/>
      <c r="AD42" s="187"/>
      <c r="AE42" s="187"/>
      <c r="AF42" s="187"/>
      <c r="AG42" s="187"/>
      <c r="AH42" s="187"/>
      <c r="AI42" s="187"/>
      <c r="AJ42" s="187"/>
    </row>
    <row r="43" spans="2:36" x14ac:dyDescent="0.2">
      <c r="B43" s="187"/>
      <c r="C43" s="187"/>
      <c r="D43" s="187"/>
      <c r="E43" s="187"/>
      <c r="F43" s="187"/>
      <c r="G43" s="187"/>
      <c r="H43" s="187"/>
      <c r="I43" s="187"/>
      <c r="J43" s="187"/>
      <c r="K43" s="187"/>
      <c r="L43" s="187"/>
      <c r="M43" s="187"/>
      <c r="N43" s="187"/>
      <c r="O43" s="187"/>
      <c r="P43" s="187"/>
      <c r="Q43" s="187"/>
      <c r="R43" s="187"/>
      <c r="S43" s="187"/>
      <c r="T43" s="187"/>
      <c r="U43" s="187"/>
      <c r="V43" s="187"/>
      <c r="W43" s="187"/>
      <c r="X43" s="187"/>
      <c r="Y43" s="187"/>
      <c r="Z43" s="187"/>
      <c r="AA43" s="187"/>
      <c r="AB43" s="187"/>
      <c r="AC43" s="187"/>
      <c r="AD43" s="187"/>
      <c r="AE43" s="187"/>
      <c r="AF43" s="187"/>
      <c r="AG43" s="187"/>
      <c r="AH43" s="187"/>
      <c r="AI43" s="187"/>
      <c r="AJ43" s="187"/>
    </row>
    <row r="44" spans="2:36" x14ac:dyDescent="0.2">
      <c r="B44" s="187"/>
      <c r="C44" s="187"/>
      <c r="D44" s="187"/>
      <c r="E44" s="187"/>
      <c r="F44" s="187"/>
      <c r="G44" s="187"/>
      <c r="H44" s="187"/>
      <c r="I44" s="187"/>
      <c r="J44" s="187"/>
      <c r="K44" s="204"/>
      <c r="L44" s="187"/>
      <c r="M44" s="187"/>
      <c r="N44" s="187"/>
      <c r="O44" s="187"/>
      <c r="P44" s="187"/>
      <c r="Q44" s="187"/>
      <c r="R44" s="187"/>
      <c r="S44" s="187"/>
      <c r="T44" s="187"/>
      <c r="U44" s="187"/>
      <c r="V44" s="187"/>
      <c r="W44" s="187"/>
      <c r="X44" s="187"/>
      <c r="Y44" s="187"/>
      <c r="Z44" s="187"/>
      <c r="AA44" s="187"/>
      <c r="AB44" s="187"/>
      <c r="AC44" s="187"/>
      <c r="AD44" s="187"/>
      <c r="AE44" s="187"/>
      <c r="AF44" s="187"/>
      <c r="AG44" s="187"/>
      <c r="AH44" s="187"/>
      <c r="AI44" s="187"/>
      <c r="AJ44" s="187"/>
    </row>
    <row r="45" spans="2:36" x14ac:dyDescent="0.2">
      <c r="B45" s="187"/>
      <c r="C45" s="187"/>
      <c r="D45" s="187"/>
      <c r="E45" s="187"/>
      <c r="F45" s="187"/>
      <c r="G45" s="187"/>
      <c r="H45" s="187"/>
      <c r="I45" s="187"/>
      <c r="J45" s="187"/>
      <c r="K45" s="204"/>
      <c r="L45" s="187"/>
      <c r="M45" s="187"/>
      <c r="N45" s="187"/>
      <c r="O45" s="187"/>
      <c r="P45" s="187"/>
      <c r="Q45" s="187"/>
      <c r="R45" s="187"/>
      <c r="S45" s="187"/>
      <c r="T45" s="187"/>
      <c r="U45" s="187"/>
      <c r="V45" s="187"/>
      <c r="W45" s="187"/>
      <c r="X45" s="187"/>
      <c r="Y45" s="187"/>
      <c r="Z45" s="187"/>
      <c r="AA45" s="187"/>
      <c r="AB45" s="187"/>
      <c r="AC45" s="187"/>
      <c r="AD45" s="187"/>
      <c r="AE45" s="187"/>
      <c r="AF45" s="187"/>
      <c r="AG45" s="187"/>
      <c r="AH45" s="187"/>
      <c r="AI45" s="187"/>
      <c r="AJ45" s="187"/>
    </row>
    <row r="46" spans="2:36" x14ac:dyDescent="0.2">
      <c r="B46" s="187"/>
      <c r="C46" s="187"/>
      <c r="D46" s="187"/>
      <c r="E46" s="187"/>
      <c r="F46" s="187"/>
      <c r="G46" s="187"/>
      <c r="H46" s="187"/>
      <c r="I46" s="187"/>
      <c r="J46" s="187"/>
      <c r="K46" s="204"/>
      <c r="L46" s="187"/>
      <c r="M46" s="187"/>
      <c r="N46" s="187"/>
      <c r="O46" s="187"/>
      <c r="P46" s="187"/>
      <c r="Q46" s="187"/>
      <c r="R46" s="187"/>
      <c r="S46" s="187"/>
      <c r="T46" s="187"/>
      <c r="U46" s="187"/>
      <c r="V46" s="187"/>
      <c r="W46" s="187"/>
      <c r="X46" s="187"/>
      <c r="Y46" s="187"/>
      <c r="Z46" s="187"/>
      <c r="AA46" s="187"/>
      <c r="AB46" s="187"/>
      <c r="AC46" s="187"/>
      <c r="AD46" s="187"/>
      <c r="AE46" s="187"/>
      <c r="AF46" s="187"/>
      <c r="AG46" s="187"/>
      <c r="AH46" s="187"/>
      <c r="AI46" s="187"/>
      <c r="AJ46" s="187"/>
    </row>
    <row r="47" spans="2:36" x14ac:dyDescent="0.2">
      <c r="B47" s="187"/>
      <c r="C47" s="187"/>
      <c r="D47" s="187"/>
      <c r="E47" s="187"/>
      <c r="F47" s="187"/>
      <c r="G47" s="187"/>
      <c r="H47" s="187"/>
      <c r="I47" s="187"/>
      <c r="J47" s="187"/>
      <c r="K47" s="204"/>
      <c r="L47" s="187"/>
      <c r="M47" s="187"/>
      <c r="N47" s="187"/>
      <c r="O47" s="187"/>
      <c r="P47" s="187"/>
      <c r="Q47" s="187"/>
      <c r="R47" s="187"/>
      <c r="S47" s="187"/>
      <c r="T47" s="187"/>
      <c r="U47" s="187"/>
      <c r="V47" s="187"/>
      <c r="W47" s="187"/>
      <c r="X47" s="187"/>
      <c r="Y47" s="187"/>
      <c r="Z47" s="187"/>
      <c r="AA47" s="187"/>
      <c r="AB47" s="187"/>
      <c r="AC47" s="187"/>
      <c r="AD47" s="187"/>
      <c r="AE47" s="187"/>
      <c r="AF47" s="187"/>
      <c r="AG47" s="187"/>
      <c r="AH47" s="187"/>
      <c r="AI47" s="187"/>
      <c r="AJ47" s="187"/>
    </row>
    <row r="48" spans="2:36" x14ac:dyDescent="0.2">
      <c r="B48" s="187"/>
      <c r="C48" s="187"/>
      <c r="D48" s="187"/>
      <c r="E48" s="187"/>
      <c r="F48" s="187"/>
      <c r="G48" s="187"/>
      <c r="H48" s="187"/>
      <c r="I48" s="187"/>
      <c r="J48" s="187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187"/>
      <c r="Z48" s="187"/>
      <c r="AA48" s="187"/>
      <c r="AB48" s="187"/>
      <c r="AC48" s="187"/>
      <c r="AD48" s="187"/>
      <c r="AE48" s="187"/>
      <c r="AF48" s="187"/>
      <c r="AG48" s="187"/>
      <c r="AH48" s="187"/>
      <c r="AI48" s="187"/>
      <c r="AJ48" s="187"/>
    </row>
    <row r="49" spans="2:36" x14ac:dyDescent="0.2">
      <c r="B49" s="187"/>
      <c r="C49" s="187"/>
      <c r="D49" s="187"/>
      <c r="E49" s="187"/>
      <c r="F49" s="187"/>
      <c r="G49" s="187"/>
      <c r="H49" s="187"/>
      <c r="I49" s="187"/>
      <c r="J49" s="187"/>
      <c r="K49" s="187"/>
      <c r="L49" s="187"/>
      <c r="M49" s="187"/>
      <c r="N49" s="187"/>
      <c r="O49" s="187"/>
      <c r="P49" s="187"/>
      <c r="Q49" s="187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</row>
  </sheetData>
  <sheetProtection algorithmName="SHA-512" hashValue="fmyjVMKBr4FJkZgeHgFabDQHtFNK7GiRhEhjeNzsL5u91ooTp2wPl9j/t5gYNubDet+l2Nqckcdnd03QgRJ0ZA==" saltValue="omvuMPsBhbVamXoWi61WMA==" spinCount="100000" sheet="1" objects="1" scenarios="1" insertHyperlinks="0"/>
  <phoneticPr fontId="2"/>
  <conditionalFormatting sqref="AA38:AC38 F38:H38 AH38:AJ38 M38:O38 T38:V38 F7:F36 M7:M36 T7:T36 AA7:AA36 AH7:AH36">
    <cfRule type="cellIs" dxfId="10" priority="1" stopIfTrue="1" operator="equal">
      <formula>"不正解"</formula>
    </cfRule>
  </conditionalFormatting>
  <conditionalFormatting sqref="N7:N36 AB7:AB36 G7:G36 U7:U36 AI7:AI36">
    <cfRule type="cellIs" dxfId="9" priority="2" stopIfTrue="1" operator="greaterThan">
      <formula>$G$4-1</formula>
    </cfRule>
  </conditionalFormatting>
  <conditionalFormatting sqref="H7:H36 O7:O36 V7:V36 AC7:AC36 AJ7:AJ36">
    <cfRule type="cellIs" dxfId="8" priority="3" stopIfTrue="1" operator="equal">
      <formula>"とりこぼし"</formula>
    </cfRule>
  </conditionalFormatting>
  <conditionalFormatting sqref="C9">
    <cfRule type="cellIs" dxfId="7" priority="4" stopIfTrue="1" operator="equal">
      <formula>$H$9</formula>
    </cfRule>
    <cfRule type="cellIs" dxfId="6" priority="5" stopIfTrue="1" operator="equal">
      <formula>"とりこぼし"</formula>
    </cfRule>
  </conditionalFormatting>
  <pageMargins left="0.7" right="0.7" top="0.75" bottom="0.75" header="0.3" footer="0.3"/>
  <pageSetup paperSize="9" orientation="portrait" horizontalDpi="4294967293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/>
  </sheetPr>
  <dimension ref="B1:AD97"/>
  <sheetViews>
    <sheetView showGridLines="0" zoomScale="67" zoomScaleNormal="67" workbookViewId="0">
      <selection activeCell="B1" sqref="B1"/>
    </sheetView>
  </sheetViews>
  <sheetFormatPr defaultRowHeight="18" x14ac:dyDescent="0.2"/>
  <cols>
    <col min="1" max="1" width="3.109375" customWidth="1"/>
    <col min="2" max="2" width="3.77734375" style="1" bestFit="1" customWidth="1"/>
    <col min="3" max="3" width="18.33203125" style="1" bestFit="1" customWidth="1"/>
    <col min="4" max="4" width="6.88671875" style="1" customWidth="1"/>
    <col min="5" max="5" width="4.21875" style="1" bestFit="1" customWidth="1"/>
    <col min="6" max="7" width="6.88671875" style="1" customWidth="1"/>
    <col min="8" max="8" width="9.33203125" style="1" bestFit="1" customWidth="1"/>
    <col min="9" max="9" width="6.88671875" style="1" customWidth="1"/>
    <col min="10" max="10" width="7.44140625" style="1" bestFit="1" customWidth="1"/>
    <col min="11" max="11" width="3.109375" customWidth="1"/>
    <col min="12" max="12" width="4.109375" bestFit="1" customWidth="1"/>
    <col min="13" max="13" width="19.33203125" bestFit="1" customWidth="1"/>
    <col min="14" max="14" width="5.88671875" bestFit="1" customWidth="1"/>
    <col min="15" max="15" width="4.21875" bestFit="1" customWidth="1"/>
    <col min="16" max="17" width="5.44140625" bestFit="1" customWidth="1"/>
    <col min="18" max="18" width="9.44140625" bestFit="1" customWidth="1"/>
    <col min="19" max="19" width="5.44140625" bestFit="1" customWidth="1"/>
    <col min="20" max="20" width="7.77734375" bestFit="1" customWidth="1"/>
    <col min="21" max="21" width="3.109375" customWidth="1"/>
    <col min="22" max="22" width="4.21875" bestFit="1" customWidth="1"/>
    <col min="23" max="23" width="19" bestFit="1" customWidth="1"/>
    <col min="24" max="24" width="7.109375" bestFit="1" customWidth="1"/>
    <col min="25" max="25" width="4.21875" bestFit="1" customWidth="1"/>
    <col min="26" max="27" width="5.44140625" bestFit="1" customWidth="1"/>
    <col min="28" max="28" width="9.44140625" bestFit="1" customWidth="1"/>
    <col min="29" max="29" width="5.44140625" bestFit="1" customWidth="1"/>
    <col min="30" max="30" width="6.5546875" bestFit="1" customWidth="1"/>
    <col min="31" max="31" width="3.44140625" customWidth="1"/>
  </cols>
  <sheetData>
    <row r="1" spans="2:30" x14ac:dyDescent="0.2">
      <c r="D1" s="1" t="s">
        <v>158</v>
      </c>
      <c r="F1" s="1" t="s">
        <v>160</v>
      </c>
      <c r="G1" s="1" t="s">
        <v>159</v>
      </c>
      <c r="H1" s="1" t="s">
        <v>5</v>
      </c>
      <c r="I1" s="126" t="s">
        <v>161</v>
      </c>
      <c r="J1" s="126" t="s">
        <v>162</v>
      </c>
    </row>
    <row r="2" spans="2:30" x14ac:dyDescent="0.2">
      <c r="B2" s="139">
        <v>1</v>
      </c>
      <c r="C2" s="116" t="s">
        <v>137</v>
      </c>
      <c r="D2" s="102">
        <v>0</v>
      </c>
      <c r="E2" s="141">
        <f t="shared" ref="E2:E38" si="0">G2-F2</f>
        <v>35</v>
      </c>
      <c r="F2" s="53"/>
      <c r="G2" s="140">
        <v>35</v>
      </c>
      <c r="H2" s="116"/>
      <c r="I2" s="44">
        <v>0</v>
      </c>
      <c r="J2" s="103"/>
      <c r="L2" s="72">
        <v>8</v>
      </c>
      <c r="M2" s="61" t="s">
        <v>119</v>
      </c>
      <c r="N2" s="102">
        <v>0.84905660377358494</v>
      </c>
      <c r="O2" s="141">
        <f t="shared" ref="O2:O38" si="1">Q2-P2</f>
        <v>24</v>
      </c>
      <c r="P2" s="53">
        <v>135</v>
      </c>
      <c r="Q2" s="103">
        <v>159</v>
      </c>
      <c r="R2" s="142">
        <v>43947</v>
      </c>
      <c r="S2" s="44">
        <f>T2/60</f>
        <v>12.35</v>
      </c>
      <c r="T2" s="101">
        <v>741</v>
      </c>
      <c r="V2" s="67">
        <v>1</v>
      </c>
      <c r="W2" s="61" t="s">
        <v>46</v>
      </c>
      <c r="X2" s="102">
        <v>0.90909090909090906</v>
      </c>
      <c r="Y2" s="141">
        <f t="shared" ref="Y2:Y37" si="2">AA2-Z2</f>
        <v>7</v>
      </c>
      <c r="Z2" s="53">
        <v>70</v>
      </c>
      <c r="AA2" s="103">
        <v>77</v>
      </c>
      <c r="AB2" s="144">
        <v>43933</v>
      </c>
      <c r="AC2" s="44">
        <f>AD2/60</f>
        <v>40.383333333333333</v>
      </c>
      <c r="AD2" s="101">
        <v>2423</v>
      </c>
    </row>
    <row r="3" spans="2:30" x14ac:dyDescent="0.2">
      <c r="B3" s="139">
        <v>6</v>
      </c>
      <c r="C3" s="61" t="s">
        <v>142</v>
      </c>
      <c r="D3" s="102">
        <v>0</v>
      </c>
      <c r="E3" s="141">
        <f t="shared" si="0"/>
        <v>19</v>
      </c>
      <c r="F3" s="53"/>
      <c r="G3" s="140">
        <v>19</v>
      </c>
      <c r="H3" s="61"/>
      <c r="I3" s="44">
        <v>0</v>
      </c>
      <c r="J3" s="103"/>
      <c r="L3" s="68">
        <v>8</v>
      </c>
      <c r="M3" s="61" t="s">
        <v>69</v>
      </c>
      <c r="N3" s="102">
        <v>0.85057471264367812</v>
      </c>
      <c r="O3" s="141">
        <f t="shared" si="1"/>
        <v>13</v>
      </c>
      <c r="P3" s="53">
        <v>74</v>
      </c>
      <c r="Q3" s="103">
        <v>87</v>
      </c>
      <c r="R3" s="142">
        <v>43941</v>
      </c>
      <c r="S3" s="44">
        <f>T3/60</f>
        <v>46.916666666666664</v>
      </c>
      <c r="T3" s="101">
        <v>2815</v>
      </c>
      <c r="V3" s="70">
        <v>14</v>
      </c>
      <c r="W3" s="61" t="s">
        <v>66</v>
      </c>
      <c r="X3" s="102">
        <v>0.90909090909090906</v>
      </c>
      <c r="Y3" s="141">
        <f t="shared" si="2"/>
        <v>1</v>
      </c>
      <c r="Z3" s="53">
        <v>10</v>
      </c>
      <c r="AA3" s="103">
        <v>11</v>
      </c>
      <c r="AB3" s="142">
        <v>43981</v>
      </c>
      <c r="AC3" s="44">
        <v>0.91666666666666663</v>
      </c>
      <c r="AD3" s="101">
        <v>55</v>
      </c>
    </row>
    <row r="4" spans="2:30" x14ac:dyDescent="0.2">
      <c r="B4" s="139">
        <v>7</v>
      </c>
      <c r="C4" s="61" t="s">
        <v>143</v>
      </c>
      <c r="D4" s="102">
        <v>0</v>
      </c>
      <c r="E4" s="141">
        <f t="shared" si="0"/>
        <v>15</v>
      </c>
      <c r="F4" s="53"/>
      <c r="G4" s="140">
        <v>15</v>
      </c>
      <c r="H4" s="61"/>
      <c r="I4" s="44">
        <v>0</v>
      </c>
      <c r="J4" s="103"/>
      <c r="L4" s="69">
        <v>3</v>
      </c>
      <c r="M4" s="61" t="s">
        <v>98</v>
      </c>
      <c r="N4" s="102">
        <v>0.85074626865671643</v>
      </c>
      <c r="O4" s="141">
        <f t="shared" si="1"/>
        <v>10</v>
      </c>
      <c r="P4" s="53">
        <v>57</v>
      </c>
      <c r="Q4" s="103">
        <v>67</v>
      </c>
      <c r="R4" s="142">
        <v>43942</v>
      </c>
      <c r="S4" s="44">
        <f>T4/60</f>
        <v>7.6333333333333337</v>
      </c>
      <c r="T4" s="101">
        <v>458</v>
      </c>
      <c r="V4" s="68">
        <v>25</v>
      </c>
      <c r="W4" s="61" t="s">
        <v>70</v>
      </c>
      <c r="X4" s="102">
        <v>0.91304347826086951</v>
      </c>
      <c r="Y4" s="141">
        <f t="shared" si="2"/>
        <v>2</v>
      </c>
      <c r="Z4" s="53">
        <v>21</v>
      </c>
      <c r="AA4" s="103">
        <v>23</v>
      </c>
      <c r="AB4" s="142">
        <v>43978</v>
      </c>
      <c r="AC4" s="44">
        <v>9.5166666666666675</v>
      </c>
      <c r="AD4" s="101">
        <v>571</v>
      </c>
    </row>
    <row r="5" spans="2:30" x14ac:dyDescent="0.2">
      <c r="B5" s="139">
        <v>8</v>
      </c>
      <c r="C5" s="116" t="s">
        <v>144</v>
      </c>
      <c r="D5" s="102">
        <v>0</v>
      </c>
      <c r="E5" s="141">
        <f t="shared" si="0"/>
        <v>20</v>
      </c>
      <c r="F5" s="53"/>
      <c r="G5" s="140">
        <v>20</v>
      </c>
      <c r="H5" s="116"/>
      <c r="I5" s="44">
        <v>0</v>
      </c>
      <c r="J5" s="103"/>
      <c r="L5" s="72">
        <v>10</v>
      </c>
      <c r="M5" s="61" t="s">
        <v>132</v>
      </c>
      <c r="N5" s="102">
        <v>0.85074626865671643</v>
      </c>
      <c r="O5" s="141">
        <f t="shared" si="1"/>
        <v>10</v>
      </c>
      <c r="P5" s="53">
        <v>57</v>
      </c>
      <c r="Q5" s="103">
        <v>67</v>
      </c>
      <c r="R5" s="142">
        <v>43951</v>
      </c>
      <c r="S5" s="44">
        <v>7.2333333333333334</v>
      </c>
      <c r="T5" s="101">
        <v>434</v>
      </c>
      <c r="V5" s="68">
        <v>23</v>
      </c>
      <c r="W5" s="61" t="s">
        <v>95</v>
      </c>
      <c r="X5" s="102">
        <v>0.91891891891891897</v>
      </c>
      <c r="Y5" s="141">
        <f t="shared" si="2"/>
        <v>3</v>
      </c>
      <c r="Z5" s="53">
        <v>34</v>
      </c>
      <c r="AA5" s="103">
        <v>37</v>
      </c>
      <c r="AB5" s="142">
        <v>43978</v>
      </c>
      <c r="AC5" s="44">
        <v>15</v>
      </c>
      <c r="AD5" s="101">
        <v>900</v>
      </c>
    </row>
    <row r="6" spans="2:30" x14ac:dyDescent="0.2">
      <c r="B6" s="139">
        <v>9</v>
      </c>
      <c r="C6" s="61" t="s">
        <v>145</v>
      </c>
      <c r="D6" s="102">
        <v>0</v>
      </c>
      <c r="E6" s="141">
        <f t="shared" si="0"/>
        <v>3</v>
      </c>
      <c r="F6" s="53"/>
      <c r="G6" s="140">
        <v>3</v>
      </c>
      <c r="H6" s="61"/>
      <c r="I6" s="44">
        <v>0</v>
      </c>
      <c r="J6" s="103"/>
      <c r="L6" s="68">
        <v>13</v>
      </c>
      <c r="M6" s="61" t="s">
        <v>91</v>
      </c>
      <c r="N6" s="102">
        <v>0.8571428571428571</v>
      </c>
      <c r="O6" s="141">
        <f t="shared" si="1"/>
        <v>3</v>
      </c>
      <c r="P6" s="53">
        <v>18</v>
      </c>
      <c r="Q6" s="103">
        <v>21</v>
      </c>
      <c r="R6" s="142">
        <v>43950</v>
      </c>
      <c r="S6" s="44">
        <v>3.5</v>
      </c>
      <c r="T6" s="101">
        <v>210</v>
      </c>
      <c r="V6" s="72">
        <v>12</v>
      </c>
      <c r="W6" s="61" t="s">
        <v>111</v>
      </c>
      <c r="X6" s="102">
        <v>0.91935483870967738</v>
      </c>
      <c r="Y6" s="141">
        <f t="shared" si="2"/>
        <v>5</v>
      </c>
      <c r="Z6" s="53">
        <v>57</v>
      </c>
      <c r="AA6" s="103">
        <v>62</v>
      </c>
      <c r="AB6" s="142">
        <v>43951</v>
      </c>
      <c r="AC6" s="44">
        <v>10.533333333333333</v>
      </c>
      <c r="AD6" s="101">
        <v>632</v>
      </c>
    </row>
    <row r="7" spans="2:30" x14ac:dyDescent="0.2">
      <c r="B7" s="139">
        <v>10</v>
      </c>
      <c r="C7" s="61" t="s">
        <v>146</v>
      </c>
      <c r="D7" s="102">
        <v>0</v>
      </c>
      <c r="E7" s="141">
        <f t="shared" si="0"/>
        <v>7</v>
      </c>
      <c r="F7" s="53"/>
      <c r="G7" s="140">
        <v>7</v>
      </c>
      <c r="H7" s="61"/>
      <c r="I7" s="44">
        <v>0</v>
      </c>
      <c r="J7" s="103"/>
      <c r="L7" s="69">
        <v>13</v>
      </c>
      <c r="M7" s="61" t="s">
        <v>96</v>
      </c>
      <c r="N7" s="102">
        <v>0.85964912280701755</v>
      </c>
      <c r="O7" s="141">
        <f t="shared" si="1"/>
        <v>8</v>
      </c>
      <c r="P7" s="53">
        <v>49</v>
      </c>
      <c r="Q7" s="103">
        <v>57</v>
      </c>
      <c r="R7" s="142">
        <v>43980</v>
      </c>
      <c r="S7" s="44">
        <v>11.466666666666667</v>
      </c>
      <c r="T7" s="101">
        <v>688</v>
      </c>
      <c r="V7" s="72">
        <v>15</v>
      </c>
      <c r="W7" s="61" t="s">
        <v>133</v>
      </c>
      <c r="X7" s="102">
        <v>0.92105263157894735</v>
      </c>
      <c r="Y7" s="141">
        <f t="shared" si="2"/>
        <v>6</v>
      </c>
      <c r="Z7" s="53">
        <v>70</v>
      </c>
      <c r="AA7" s="103">
        <v>76</v>
      </c>
      <c r="AB7" s="142">
        <v>43955</v>
      </c>
      <c r="AC7" s="44">
        <v>58.516666666666666</v>
      </c>
      <c r="AD7" s="101">
        <v>3511</v>
      </c>
    </row>
    <row r="8" spans="2:30" x14ac:dyDescent="0.2">
      <c r="B8" s="139">
        <v>11</v>
      </c>
      <c r="C8" s="61" t="s">
        <v>54</v>
      </c>
      <c r="D8" s="102">
        <v>0</v>
      </c>
      <c r="E8" s="141">
        <f t="shared" si="0"/>
        <v>1</v>
      </c>
      <c r="F8" s="53"/>
      <c r="G8" s="140">
        <v>1</v>
      </c>
      <c r="H8" s="61"/>
      <c r="I8" s="44">
        <v>0</v>
      </c>
      <c r="J8" s="121"/>
      <c r="L8" s="69">
        <v>2</v>
      </c>
      <c r="M8" s="146" t="s">
        <v>107</v>
      </c>
      <c r="N8" s="102">
        <v>0.86021505376344087</v>
      </c>
      <c r="O8" s="141">
        <f t="shared" si="1"/>
        <v>13</v>
      </c>
      <c r="P8" s="53">
        <v>80</v>
      </c>
      <c r="Q8" s="103">
        <v>93</v>
      </c>
      <c r="R8" s="142">
        <v>43940</v>
      </c>
      <c r="S8" s="44">
        <f>T8/60</f>
        <v>21.6</v>
      </c>
      <c r="T8" s="101">
        <v>1296</v>
      </c>
      <c r="V8" s="72">
        <v>13</v>
      </c>
      <c r="W8" s="61" t="s">
        <v>123</v>
      </c>
      <c r="X8" s="102">
        <v>0.92207792207792205</v>
      </c>
      <c r="Y8" s="141">
        <f t="shared" si="2"/>
        <v>6</v>
      </c>
      <c r="Z8" s="53">
        <v>71</v>
      </c>
      <c r="AA8" s="103">
        <v>77</v>
      </c>
      <c r="AB8" s="142">
        <v>43955</v>
      </c>
      <c r="AC8" s="44">
        <v>17.583333333333332</v>
      </c>
      <c r="AD8" s="101">
        <v>1055</v>
      </c>
    </row>
    <row r="9" spans="2:30" x14ac:dyDescent="0.2">
      <c r="B9" s="139">
        <v>3</v>
      </c>
      <c r="C9" s="61" t="s">
        <v>139</v>
      </c>
      <c r="D9" s="102">
        <v>0.5714285714285714</v>
      </c>
      <c r="E9" s="141">
        <f t="shared" si="0"/>
        <v>3</v>
      </c>
      <c r="F9" s="53">
        <v>4</v>
      </c>
      <c r="G9" s="140">
        <v>7</v>
      </c>
      <c r="H9" s="144">
        <v>43957</v>
      </c>
      <c r="I9" s="44">
        <v>51.783333333333331</v>
      </c>
      <c r="J9" s="103">
        <v>3107</v>
      </c>
      <c r="L9" s="71">
        <v>1</v>
      </c>
      <c r="M9" s="146" t="s">
        <v>153</v>
      </c>
      <c r="N9" s="102">
        <v>0.86111111111111116</v>
      </c>
      <c r="O9" s="141">
        <f t="shared" si="1"/>
        <v>15</v>
      </c>
      <c r="P9" s="53">
        <v>93</v>
      </c>
      <c r="Q9" s="103">
        <v>108</v>
      </c>
      <c r="R9" s="144">
        <v>43933</v>
      </c>
      <c r="S9" s="44">
        <f>T9/60</f>
        <v>18.8</v>
      </c>
      <c r="T9" s="101">
        <v>1128</v>
      </c>
      <c r="V9" s="70">
        <v>5</v>
      </c>
      <c r="W9" s="61" t="s">
        <v>63</v>
      </c>
      <c r="X9" s="102">
        <v>0.92307692307692313</v>
      </c>
      <c r="Y9" s="141">
        <f t="shared" si="2"/>
        <v>4</v>
      </c>
      <c r="Z9" s="53">
        <v>48</v>
      </c>
      <c r="AA9" s="103">
        <v>52</v>
      </c>
      <c r="AB9" s="142">
        <v>43945</v>
      </c>
      <c r="AC9" s="44">
        <f>AD9/60</f>
        <v>4.0666666666666664</v>
      </c>
      <c r="AD9" s="101">
        <v>244</v>
      </c>
    </row>
    <row r="10" spans="2:30" x14ac:dyDescent="0.2">
      <c r="B10" s="139">
        <v>4</v>
      </c>
      <c r="C10" s="61" t="s">
        <v>140</v>
      </c>
      <c r="D10" s="102">
        <v>0.66666666666666663</v>
      </c>
      <c r="E10" s="141">
        <f t="shared" si="0"/>
        <v>3</v>
      </c>
      <c r="F10" s="53">
        <v>6</v>
      </c>
      <c r="G10" s="140">
        <v>9</v>
      </c>
      <c r="H10" s="144">
        <v>43961</v>
      </c>
      <c r="I10" s="44">
        <v>57.016666666666666</v>
      </c>
      <c r="J10" s="103">
        <v>3421</v>
      </c>
      <c r="L10" s="69">
        <v>7</v>
      </c>
      <c r="M10" s="61" t="s">
        <v>105</v>
      </c>
      <c r="N10" s="102">
        <v>0.86206896551724133</v>
      </c>
      <c r="O10" s="141">
        <f t="shared" si="1"/>
        <v>8</v>
      </c>
      <c r="P10" s="53">
        <v>50</v>
      </c>
      <c r="Q10" s="103">
        <v>58</v>
      </c>
      <c r="R10" s="142">
        <v>43950</v>
      </c>
      <c r="S10" s="44">
        <v>13.016666666666667</v>
      </c>
      <c r="T10" s="101">
        <v>781</v>
      </c>
      <c r="V10" s="68">
        <v>6</v>
      </c>
      <c r="W10" s="61" t="s">
        <v>76</v>
      </c>
      <c r="X10" s="102">
        <v>0.92452830188679247</v>
      </c>
      <c r="Y10" s="141">
        <f t="shared" si="2"/>
        <v>4</v>
      </c>
      <c r="Z10" s="53">
        <v>49</v>
      </c>
      <c r="AA10" s="103">
        <v>53</v>
      </c>
      <c r="AB10" s="142">
        <v>43940</v>
      </c>
      <c r="AC10" s="44">
        <f>AD10/60</f>
        <v>49.116666666666667</v>
      </c>
      <c r="AD10" s="101">
        <v>2947</v>
      </c>
    </row>
    <row r="11" spans="2:30" x14ac:dyDescent="0.2">
      <c r="B11" s="72">
        <v>1</v>
      </c>
      <c r="C11" s="147" t="s">
        <v>65</v>
      </c>
      <c r="D11" s="117">
        <v>0.73529411764705888</v>
      </c>
      <c r="E11" s="141">
        <f t="shared" si="0"/>
        <v>9</v>
      </c>
      <c r="F11" s="53">
        <v>25</v>
      </c>
      <c r="G11" s="103">
        <v>34</v>
      </c>
      <c r="H11" s="142">
        <v>43940</v>
      </c>
      <c r="I11" s="44">
        <f>J11/60</f>
        <v>10.75</v>
      </c>
      <c r="J11" s="101">
        <v>645</v>
      </c>
      <c r="L11" s="72">
        <v>18</v>
      </c>
      <c r="M11" s="61" t="s">
        <v>120</v>
      </c>
      <c r="N11" s="102">
        <v>0.86206896551724133</v>
      </c>
      <c r="O11" s="141">
        <f t="shared" si="1"/>
        <v>8</v>
      </c>
      <c r="P11" s="53">
        <v>50</v>
      </c>
      <c r="Q11" s="103">
        <v>58</v>
      </c>
      <c r="R11" s="142">
        <v>43967</v>
      </c>
      <c r="S11" s="44">
        <v>4.166666666666667</v>
      </c>
      <c r="T11" s="101">
        <v>250</v>
      </c>
      <c r="V11" s="67">
        <v>7</v>
      </c>
      <c r="W11" s="61" t="s">
        <v>44</v>
      </c>
      <c r="X11" s="102">
        <v>0.92753623188405798</v>
      </c>
      <c r="Y11" s="141">
        <f t="shared" si="2"/>
        <v>5</v>
      </c>
      <c r="Z11" s="53">
        <v>64</v>
      </c>
      <c r="AA11" s="103">
        <v>69</v>
      </c>
      <c r="AB11" s="142">
        <v>43976</v>
      </c>
      <c r="AC11" s="44">
        <v>8.6666666666666661</v>
      </c>
      <c r="AD11" s="101">
        <v>520</v>
      </c>
    </row>
    <row r="12" spans="2:30" x14ac:dyDescent="0.2">
      <c r="B12" s="72">
        <v>9</v>
      </c>
      <c r="C12" s="147" t="s">
        <v>118</v>
      </c>
      <c r="D12" s="117">
        <v>0.77142857142857146</v>
      </c>
      <c r="E12" s="141">
        <f t="shared" si="0"/>
        <v>16</v>
      </c>
      <c r="F12" s="53">
        <v>54</v>
      </c>
      <c r="G12" s="103">
        <v>70</v>
      </c>
      <c r="H12" s="142">
        <v>43947</v>
      </c>
      <c r="I12" s="44">
        <f>J12/60</f>
        <v>5.45</v>
      </c>
      <c r="J12" s="101">
        <v>327</v>
      </c>
      <c r="L12" s="69">
        <v>1</v>
      </c>
      <c r="M12" s="61" t="s">
        <v>103</v>
      </c>
      <c r="N12" s="102">
        <v>0.86234817813765186</v>
      </c>
      <c r="O12" s="141">
        <f t="shared" si="1"/>
        <v>34</v>
      </c>
      <c r="P12" s="53">
        <v>213</v>
      </c>
      <c r="Q12" s="103">
        <v>247</v>
      </c>
      <c r="R12" s="142">
        <v>43939</v>
      </c>
      <c r="S12" s="44">
        <f>T12/60</f>
        <v>188.06666666666666</v>
      </c>
      <c r="T12" s="101">
        <v>11284</v>
      </c>
      <c r="V12" s="68">
        <v>18</v>
      </c>
      <c r="W12" s="127" t="s">
        <v>80</v>
      </c>
      <c r="X12" s="102">
        <v>0.9285714285714286</v>
      </c>
      <c r="Y12" s="141">
        <f t="shared" si="2"/>
        <v>3</v>
      </c>
      <c r="Z12" s="53">
        <v>39</v>
      </c>
      <c r="AA12" s="103">
        <v>42</v>
      </c>
      <c r="AB12" s="142">
        <v>43967</v>
      </c>
      <c r="AC12" s="44">
        <v>29.416666666666668</v>
      </c>
      <c r="AD12" s="101">
        <v>1765</v>
      </c>
    </row>
    <row r="13" spans="2:30" x14ac:dyDescent="0.2">
      <c r="B13" s="70">
        <v>3</v>
      </c>
      <c r="C13" s="118" t="s">
        <v>57</v>
      </c>
      <c r="D13" s="117">
        <v>0.77777777777777779</v>
      </c>
      <c r="E13" s="141">
        <f t="shared" si="0"/>
        <v>8</v>
      </c>
      <c r="F13" s="53">
        <v>28</v>
      </c>
      <c r="G13" s="103">
        <v>36</v>
      </c>
      <c r="H13" s="142">
        <v>43940</v>
      </c>
      <c r="I13" s="44">
        <f>J13/60</f>
        <v>5.4833333333333334</v>
      </c>
      <c r="J13" s="101">
        <v>329</v>
      </c>
      <c r="L13" s="67">
        <v>3</v>
      </c>
      <c r="M13" s="146" t="s">
        <v>42</v>
      </c>
      <c r="N13" s="102">
        <v>0.86315789473684212</v>
      </c>
      <c r="O13" s="141">
        <f t="shared" si="1"/>
        <v>13</v>
      </c>
      <c r="P13" s="53">
        <v>82</v>
      </c>
      <c r="Q13" s="103">
        <v>95</v>
      </c>
      <c r="R13" s="142">
        <v>43946</v>
      </c>
      <c r="S13" s="44">
        <f>T13/60</f>
        <v>60.866666666666667</v>
      </c>
      <c r="T13" s="101">
        <v>3652</v>
      </c>
      <c r="V13" s="69">
        <v>14</v>
      </c>
      <c r="W13" s="61" t="s">
        <v>102</v>
      </c>
      <c r="X13" s="102">
        <v>0.9285714285714286</v>
      </c>
      <c r="Y13" s="141">
        <f t="shared" si="2"/>
        <v>1</v>
      </c>
      <c r="Z13" s="53">
        <v>13</v>
      </c>
      <c r="AA13" s="103">
        <v>14</v>
      </c>
      <c r="AB13" s="142">
        <v>43980</v>
      </c>
      <c r="AC13" s="44">
        <v>1.5166666666666666</v>
      </c>
      <c r="AD13" s="101">
        <v>91</v>
      </c>
    </row>
    <row r="14" spans="2:30" x14ac:dyDescent="0.2">
      <c r="B14" s="69">
        <v>4</v>
      </c>
      <c r="C14" s="147" t="s">
        <v>106</v>
      </c>
      <c r="D14" s="117">
        <v>0.78048780487804881</v>
      </c>
      <c r="E14" s="141">
        <f t="shared" si="0"/>
        <v>9</v>
      </c>
      <c r="F14" s="53">
        <v>32</v>
      </c>
      <c r="G14" s="103">
        <v>41</v>
      </c>
      <c r="H14" s="142">
        <v>43942</v>
      </c>
      <c r="I14" s="44">
        <f>J14/60</f>
        <v>5.3666666666666663</v>
      </c>
      <c r="J14" s="101">
        <v>322</v>
      </c>
      <c r="L14" s="68">
        <v>3</v>
      </c>
      <c r="M14" s="146" t="s">
        <v>78</v>
      </c>
      <c r="N14" s="102">
        <v>0.86363636363636365</v>
      </c>
      <c r="O14" s="141">
        <f t="shared" si="1"/>
        <v>6</v>
      </c>
      <c r="P14" s="53">
        <v>38</v>
      </c>
      <c r="Q14" s="103">
        <v>44</v>
      </c>
      <c r="R14" s="144">
        <v>43937</v>
      </c>
      <c r="S14" s="44">
        <f>T14/60</f>
        <v>44.033333333333331</v>
      </c>
      <c r="T14" s="101">
        <f>1473+1169</f>
        <v>2642</v>
      </c>
      <c r="V14" s="72">
        <v>2</v>
      </c>
      <c r="W14" s="61" t="s">
        <v>124</v>
      </c>
      <c r="X14" s="102">
        <v>0.93103448275862066</v>
      </c>
      <c r="Y14" s="141">
        <f t="shared" si="2"/>
        <v>2</v>
      </c>
      <c r="Z14" s="53">
        <v>27</v>
      </c>
      <c r="AA14" s="103">
        <v>29</v>
      </c>
      <c r="AB14" s="142">
        <v>43940</v>
      </c>
      <c r="AC14" s="44">
        <f>AD14/60</f>
        <v>4.5</v>
      </c>
      <c r="AD14" s="101">
        <v>270</v>
      </c>
    </row>
    <row r="15" spans="2:30" x14ac:dyDescent="0.2">
      <c r="B15" s="72">
        <v>14</v>
      </c>
      <c r="C15" s="147" t="s">
        <v>126</v>
      </c>
      <c r="D15" s="117">
        <v>0.78048780487804881</v>
      </c>
      <c r="E15" s="141">
        <f t="shared" si="0"/>
        <v>9</v>
      </c>
      <c r="F15" s="53">
        <v>32</v>
      </c>
      <c r="G15" s="103">
        <v>41</v>
      </c>
      <c r="H15" s="142">
        <v>43955</v>
      </c>
      <c r="I15" s="44">
        <v>20</v>
      </c>
      <c r="J15" s="101">
        <v>1200</v>
      </c>
      <c r="L15" s="69">
        <v>9</v>
      </c>
      <c r="M15" s="146" t="s">
        <v>100</v>
      </c>
      <c r="N15" s="102">
        <v>0.86507936507936511</v>
      </c>
      <c r="O15" s="141">
        <f t="shared" si="1"/>
        <v>17</v>
      </c>
      <c r="P15" s="53">
        <v>109</v>
      </c>
      <c r="Q15" s="103">
        <v>126</v>
      </c>
      <c r="R15" s="142">
        <v>43954</v>
      </c>
      <c r="S15" s="44">
        <v>33.9</v>
      </c>
      <c r="T15" s="101">
        <v>2034</v>
      </c>
      <c r="V15" s="68">
        <v>17</v>
      </c>
      <c r="W15" s="127" t="s">
        <v>79</v>
      </c>
      <c r="X15" s="102">
        <v>0.93103448275862066</v>
      </c>
      <c r="Y15" s="141">
        <f t="shared" si="2"/>
        <v>4</v>
      </c>
      <c r="Z15" s="53">
        <v>54</v>
      </c>
      <c r="AA15" s="103">
        <v>58</v>
      </c>
      <c r="AB15" s="142">
        <v>43967</v>
      </c>
      <c r="AC15" s="44">
        <v>28.933333333333334</v>
      </c>
      <c r="AD15" s="101">
        <v>1736</v>
      </c>
    </row>
    <row r="16" spans="2:30" x14ac:dyDescent="0.2">
      <c r="B16" s="68">
        <v>26</v>
      </c>
      <c r="C16" s="118" t="s">
        <v>77</v>
      </c>
      <c r="D16" s="117">
        <v>0.7857142857142857</v>
      </c>
      <c r="E16" s="141">
        <f t="shared" si="0"/>
        <v>3</v>
      </c>
      <c r="F16" s="53">
        <v>11</v>
      </c>
      <c r="G16" s="103">
        <v>14</v>
      </c>
      <c r="H16" s="142">
        <v>43982</v>
      </c>
      <c r="I16" s="44">
        <v>7.9666666666666668</v>
      </c>
      <c r="J16" s="101">
        <v>478</v>
      </c>
      <c r="L16" s="68">
        <v>22</v>
      </c>
      <c r="M16" s="61" t="s">
        <v>81</v>
      </c>
      <c r="N16" s="102">
        <v>0.86567164179104472</v>
      </c>
      <c r="O16" s="141">
        <f t="shared" si="1"/>
        <v>18</v>
      </c>
      <c r="P16" s="53">
        <v>116</v>
      </c>
      <c r="Q16" s="103">
        <v>134</v>
      </c>
      <c r="R16" s="142">
        <v>43975</v>
      </c>
      <c r="S16" s="44">
        <v>104.95</v>
      </c>
      <c r="T16" s="101">
        <v>6297</v>
      </c>
      <c r="V16" s="70">
        <v>1</v>
      </c>
      <c r="W16" s="61" t="s">
        <v>65</v>
      </c>
      <c r="X16" s="102">
        <v>0.93333333333333335</v>
      </c>
      <c r="Y16" s="141">
        <f t="shared" si="2"/>
        <v>2</v>
      </c>
      <c r="Z16" s="53">
        <v>28</v>
      </c>
      <c r="AA16" s="103">
        <v>30</v>
      </c>
      <c r="AB16" s="144">
        <v>43933</v>
      </c>
      <c r="AC16" s="44">
        <f>AD16/60</f>
        <v>6.9333333333333336</v>
      </c>
      <c r="AD16" s="101">
        <v>416</v>
      </c>
    </row>
    <row r="17" spans="2:30" x14ac:dyDescent="0.2">
      <c r="B17" s="69">
        <v>12</v>
      </c>
      <c r="C17" s="147" t="s">
        <v>97</v>
      </c>
      <c r="D17" s="117">
        <v>0.78947368421052633</v>
      </c>
      <c r="E17" s="141">
        <f t="shared" si="0"/>
        <v>16</v>
      </c>
      <c r="F17" s="53">
        <v>60</v>
      </c>
      <c r="G17" s="103">
        <v>76</v>
      </c>
      <c r="H17" s="142">
        <v>43967</v>
      </c>
      <c r="I17" s="44">
        <v>12.5</v>
      </c>
      <c r="J17" s="101">
        <v>750</v>
      </c>
      <c r="L17" s="68">
        <v>21</v>
      </c>
      <c r="M17" s="61" t="s">
        <v>94</v>
      </c>
      <c r="N17" s="102">
        <v>0.87356321839080464</v>
      </c>
      <c r="O17" s="141">
        <f t="shared" si="1"/>
        <v>11</v>
      </c>
      <c r="P17" s="53">
        <v>76</v>
      </c>
      <c r="Q17" s="103">
        <v>87</v>
      </c>
      <c r="R17" s="142">
        <v>43975</v>
      </c>
      <c r="S17" s="44">
        <v>48.083333333333336</v>
      </c>
      <c r="T17" s="101">
        <v>2885</v>
      </c>
      <c r="V17" s="68">
        <v>10</v>
      </c>
      <c r="W17" s="61" t="s">
        <v>82</v>
      </c>
      <c r="X17" s="102">
        <v>0.93333333333333335</v>
      </c>
      <c r="Y17" s="141">
        <f t="shared" si="2"/>
        <v>5</v>
      </c>
      <c r="Z17" s="53">
        <v>70</v>
      </c>
      <c r="AA17" s="103">
        <v>75</v>
      </c>
      <c r="AB17" s="142">
        <v>43946</v>
      </c>
      <c r="AC17" s="44">
        <f>AD17/60</f>
        <v>34.016666666666666</v>
      </c>
      <c r="AD17" s="101">
        <v>2041</v>
      </c>
    </row>
    <row r="18" spans="2:30" x14ac:dyDescent="0.2">
      <c r="B18" s="68">
        <v>2</v>
      </c>
      <c r="C18" s="61" t="s">
        <v>85</v>
      </c>
      <c r="D18" s="102">
        <v>0.78947368421052633</v>
      </c>
      <c r="E18" s="141">
        <f t="shared" si="0"/>
        <v>4</v>
      </c>
      <c r="F18" s="53">
        <v>15</v>
      </c>
      <c r="G18" s="103">
        <v>19</v>
      </c>
      <c r="H18" s="144">
        <v>43956</v>
      </c>
      <c r="I18" s="44">
        <v>205</v>
      </c>
      <c r="J18" s="103">
        <v>12300</v>
      </c>
      <c r="L18" s="72">
        <v>3</v>
      </c>
      <c r="M18" s="61" t="s">
        <v>121</v>
      </c>
      <c r="N18" s="102">
        <v>0.87878787878787878</v>
      </c>
      <c r="O18" s="141">
        <f t="shared" si="1"/>
        <v>4</v>
      </c>
      <c r="P18" s="53">
        <v>29</v>
      </c>
      <c r="Q18" s="103">
        <v>33</v>
      </c>
      <c r="R18" s="142">
        <v>43940</v>
      </c>
      <c r="S18" s="44">
        <f>T18/60</f>
        <v>3.35</v>
      </c>
      <c r="T18" s="101">
        <v>201</v>
      </c>
      <c r="V18" s="68">
        <v>1</v>
      </c>
      <c r="W18" s="61" t="s">
        <v>84</v>
      </c>
      <c r="X18" s="102">
        <v>0.93333333333333335</v>
      </c>
      <c r="Y18" s="141">
        <f t="shared" si="2"/>
        <v>1</v>
      </c>
      <c r="Z18" s="53">
        <v>14</v>
      </c>
      <c r="AA18" s="103">
        <v>15</v>
      </c>
      <c r="AB18" s="144">
        <v>43955</v>
      </c>
      <c r="AC18" s="44">
        <v>56.866666666666667</v>
      </c>
      <c r="AD18" s="103">
        <v>3412</v>
      </c>
    </row>
    <row r="19" spans="2:30" x14ac:dyDescent="0.2">
      <c r="B19" s="68">
        <v>9</v>
      </c>
      <c r="C19" s="118" t="s">
        <v>74</v>
      </c>
      <c r="D19" s="117">
        <v>0.79166666666666663</v>
      </c>
      <c r="E19" s="141">
        <f t="shared" si="0"/>
        <v>5</v>
      </c>
      <c r="F19" s="53">
        <v>19</v>
      </c>
      <c r="G19" s="103">
        <v>24</v>
      </c>
      <c r="H19" s="142">
        <v>43953</v>
      </c>
      <c r="I19" s="44">
        <v>18.833333333333332</v>
      </c>
      <c r="J19" s="101">
        <v>1130</v>
      </c>
      <c r="L19" s="70">
        <v>8</v>
      </c>
      <c r="M19" s="61" t="s">
        <v>67</v>
      </c>
      <c r="N19" s="102">
        <v>0.88</v>
      </c>
      <c r="O19" s="141">
        <f t="shared" si="1"/>
        <v>15</v>
      </c>
      <c r="P19" s="53">
        <v>110</v>
      </c>
      <c r="Q19" s="103">
        <v>125</v>
      </c>
      <c r="R19" s="142">
        <v>43948</v>
      </c>
      <c r="S19" s="44">
        <v>20.683333333333334</v>
      </c>
      <c r="T19" s="101">
        <v>1241</v>
      </c>
      <c r="V19" s="69">
        <v>11</v>
      </c>
      <c r="W19" s="61" t="s">
        <v>110</v>
      </c>
      <c r="X19" s="102">
        <v>0.93548387096774188</v>
      </c>
      <c r="Y19" s="141">
        <f t="shared" si="2"/>
        <v>2</v>
      </c>
      <c r="Z19" s="53">
        <v>29</v>
      </c>
      <c r="AA19" s="103">
        <v>31</v>
      </c>
      <c r="AB19" s="142">
        <v>43967</v>
      </c>
      <c r="AC19" s="44">
        <v>10</v>
      </c>
      <c r="AD19" s="101">
        <v>600</v>
      </c>
    </row>
    <row r="20" spans="2:30" x14ac:dyDescent="0.2">
      <c r="B20" s="67">
        <v>2</v>
      </c>
      <c r="C20" s="61" t="s">
        <v>45</v>
      </c>
      <c r="D20" s="102">
        <v>0.8</v>
      </c>
      <c r="E20" s="141">
        <f t="shared" si="0"/>
        <v>13</v>
      </c>
      <c r="F20" s="53">
        <v>52</v>
      </c>
      <c r="G20" s="103">
        <v>65</v>
      </c>
      <c r="H20" s="142">
        <v>43940</v>
      </c>
      <c r="I20" s="44">
        <f>J20/60</f>
        <v>14.3</v>
      </c>
      <c r="J20" s="101">
        <v>858</v>
      </c>
      <c r="L20" s="71">
        <v>7</v>
      </c>
      <c r="M20" s="61" t="s">
        <v>52</v>
      </c>
      <c r="N20" s="102">
        <v>0.88235294117647056</v>
      </c>
      <c r="O20" s="141">
        <f t="shared" si="1"/>
        <v>12</v>
      </c>
      <c r="P20" s="53">
        <v>90</v>
      </c>
      <c r="Q20" s="103">
        <v>102</v>
      </c>
      <c r="R20" s="142">
        <v>43977</v>
      </c>
      <c r="S20" s="44">
        <v>13.583333333333334</v>
      </c>
      <c r="T20" s="101">
        <v>815</v>
      </c>
      <c r="V20" s="71">
        <v>3</v>
      </c>
      <c r="W20" s="61" t="s">
        <v>154</v>
      </c>
      <c r="X20" s="102">
        <v>0.9375</v>
      </c>
      <c r="Y20" s="141">
        <f t="shared" si="2"/>
        <v>9</v>
      </c>
      <c r="Z20" s="53">
        <v>135</v>
      </c>
      <c r="AA20" s="103">
        <v>144</v>
      </c>
      <c r="AB20" s="142">
        <v>43946</v>
      </c>
      <c r="AC20" s="44">
        <f>AD20/60</f>
        <v>20.45</v>
      </c>
      <c r="AD20" s="101">
        <v>1227</v>
      </c>
    </row>
    <row r="21" spans="2:30" x14ac:dyDescent="0.2">
      <c r="B21" s="69">
        <v>6</v>
      </c>
      <c r="C21" s="61" t="s">
        <v>108</v>
      </c>
      <c r="D21" s="102">
        <v>0.8</v>
      </c>
      <c r="E21" s="141">
        <f t="shared" si="0"/>
        <v>15</v>
      </c>
      <c r="F21" s="53">
        <v>60</v>
      </c>
      <c r="G21" s="103">
        <v>75</v>
      </c>
      <c r="H21" s="142">
        <v>43947</v>
      </c>
      <c r="I21" s="44">
        <f>J21/60</f>
        <v>8.7166666666666668</v>
      </c>
      <c r="J21" s="101">
        <v>523</v>
      </c>
      <c r="L21" s="67">
        <v>8</v>
      </c>
      <c r="M21" s="61" t="s">
        <v>1</v>
      </c>
      <c r="N21" s="102">
        <v>0.88235294117647056</v>
      </c>
      <c r="O21" s="141">
        <f t="shared" si="1"/>
        <v>6</v>
      </c>
      <c r="P21" s="53">
        <v>45</v>
      </c>
      <c r="Q21" s="103">
        <v>51</v>
      </c>
      <c r="R21" s="142">
        <v>43981</v>
      </c>
      <c r="S21" s="44">
        <v>3.5166666666666666</v>
      </c>
      <c r="T21" s="101">
        <v>211</v>
      </c>
      <c r="V21" s="67">
        <v>6</v>
      </c>
      <c r="W21" s="61" t="s">
        <v>47</v>
      </c>
      <c r="X21" s="102">
        <v>0.9375</v>
      </c>
      <c r="Y21" s="141">
        <f t="shared" si="2"/>
        <v>1</v>
      </c>
      <c r="Z21" s="53">
        <v>15</v>
      </c>
      <c r="AA21" s="103">
        <v>16</v>
      </c>
      <c r="AB21" s="142">
        <v>43963</v>
      </c>
      <c r="AC21" s="44">
        <v>10</v>
      </c>
      <c r="AD21" s="101">
        <v>600</v>
      </c>
    </row>
    <row r="22" spans="2:30" x14ac:dyDescent="0.2">
      <c r="B22" s="72">
        <v>5</v>
      </c>
      <c r="C22" s="146" t="s">
        <v>114</v>
      </c>
      <c r="D22" s="102">
        <v>0.80821917808219179</v>
      </c>
      <c r="E22" s="141">
        <f t="shared" si="0"/>
        <v>14</v>
      </c>
      <c r="F22" s="53">
        <v>59</v>
      </c>
      <c r="G22" s="103">
        <v>73</v>
      </c>
      <c r="H22" s="142">
        <v>43944</v>
      </c>
      <c r="I22" s="44">
        <f>J22/60</f>
        <v>11.616666666666667</v>
      </c>
      <c r="J22" s="101">
        <v>697</v>
      </c>
      <c r="L22" s="69">
        <v>10</v>
      </c>
      <c r="M22" s="61" t="s">
        <v>101</v>
      </c>
      <c r="N22" s="102">
        <v>0.88461538461538458</v>
      </c>
      <c r="O22" s="141">
        <f t="shared" si="1"/>
        <v>21</v>
      </c>
      <c r="P22" s="53">
        <v>161</v>
      </c>
      <c r="Q22" s="103">
        <v>182</v>
      </c>
      <c r="R22" s="142">
        <v>43954</v>
      </c>
      <c r="S22" s="44">
        <v>49.75</v>
      </c>
      <c r="T22" s="101">
        <v>2985</v>
      </c>
      <c r="V22" s="72">
        <v>22</v>
      </c>
      <c r="W22" s="61" t="s">
        <v>54</v>
      </c>
      <c r="X22" s="102">
        <v>0.9375</v>
      </c>
      <c r="Y22" s="141">
        <f t="shared" si="2"/>
        <v>1</v>
      </c>
      <c r="Z22" s="53">
        <v>15</v>
      </c>
      <c r="AA22" s="103">
        <v>16</v>
      </c>
      <c r="AB22" s="142">
        <v>43981</v>
      </c>
      <c r="AC22" s="44">
        <v>2.2666666666666666</v>
      </c>
      <c r="AD22" s="101">
        <v>136</v>
      </c>
    </row>
    <row r="23" spans="2:30" x14ac:dyDescent="0.2">
      <c r="B23" s="72">
        <v>4</v>
      </c>
      <c r="C23" s="146" t="s">
        <v>115</v>
      </c>
      <c r="D23" s="102">
        <v>0.81176470588235294</v>
      </c>
      <c r="E23" s="141">
        <f t="shared" si="0"/>
        <v>32</v>
      </c>
      <c r="F23" s="53">
        <v>138</v>
      </c>
      <c r="G23" s="103">
        <v>170</v>
      </c>
      <c r="H23" s="142">
        <v>43943</v>
      </c>
      <c r="I23" s="44">
        <f>J23/60</f>
        <v>20.3</v>
      </c>
      <c r="J23" s="101">
        <v>1218</v>
      </c>
      <c r="L23" s="68">
        <v>4</v>
      </c>
      <c r="M23" s="61" t="s">
        <v>87</v>
      </c>
      <c r="N23" s="102">
        <v>0.88571428571428568</v>
      </c>
      <c r="O23" s="141">
        <f t="shared" si="1"/>
        <v>4</v>
      </c>
      <c r="P23" s="53">
        <v>31</v>
      </c>
      <c r="Q23" s="103">
        <v>35</v>
      </c>
      <c r="R23" s="142">
        <v>43939</v>
      </c>
      <c r="S23" s="44">
        <f>T23/60</f>
        <v>14</v>
      </c>
      <c r="T23" s="101">
        <v>840</v>
      </c>
      <c r="V23" s="72">
        <v>23</v>
      </c>
      <c r="W23" s="61" t="s">
        <v>112</v>
      </c>
      <c r="X23" s="102">
        <v>0.93939393939393945</v>
      </c>
      <c r="Y23" s="141">
        <f t="shared" si="2"/>
        <v>4</v>
      </c>
      <c r="Z23" s="53">
        <v>62</v>
      </c>
      <c r="AA23" s="103">
        <v>66</v>
      </c>
      <c r="AB23" s="142">
        <v>43981</v>
      </c>
      <c r="AC23" s="44">
        <v>7.65</v>
      </c>
      <c r="AD23" s="101">
        <v>459</v>
      </c>
    </row>
    <row r="24" spans="2:30" x14ac:dyDescent="0.2">
      <c r="B24" s="72">
        <v>19</v>
      </c>
      <c r="C24" s="61" t="s">
        <v>117</v>
      </c>
      <c r="D24" s="102">
        <v>0.81428571428571428</v>
      </c>
      <c r="E24" s="141">
        <f t="shared" si="0"/>
        <v>13</v>
      </c>
      <c r="F24" s="53">
        <v>57</v>
      </c>
      <c r="G24" s="103">
        <v>70</v>
      </c>
      <c r="H24" s="142">
        <v>43967</v>
      </c>
      <c r="I24" s="44">
        <v>7.083333333333333</v>
      </c>
      <c r="J24" s="101">
        <v>425</v>
      </c>
      <c r="L24" s="70">
        <v>6</v>
      </c>
      <c r="M24" s="146" t="s">
        <v>56</v>
      </c>
      <c r="N24" s="102">
        <v>0.88636363636363635</v>
      </c>
      <c r="O24" s="141">
        <f t="shared" si="1"/>
        <v>5</v>
      </c>
      <c r="P24" s="53">
        <v>39</v>
      </c>
      <c r="Q24" s="103">
        <v>44</v>
      </c>
      <c r="R24" s="142">
        <v>43945</v>
      </c>
      <c r="S24" s="44">
        <f>T24/60</f>
        <v>3.2333333333333334</v>
      </c>
      <c r="T24" s="101">
        <v>194</v>
      </c>
      <c r="V24" s="70">
        <v>12</v>
      </c>
      <c r="W24" s="146" t="s">
        <v>55</v>
      </c>
      <c r="X24" s="138">
        <v>0.94214876033057848</v>
      </c>
      <c r="Y24" s="141">
        <f t="shared" si="2"/>
        <v>7</v>
      </c>
      <c r="Z24" s="143">
        <v>114</v>
      </c>
      <c r="AA24" s="61">
        <v>121</v>
      </c>
      <c r="AB24" s="142">
        <v>43976</v>
      </c>
      <c r="AC24" s="145">
        <v>14.366666666666667</v>
      </c>
      <c r="AD24" s="143">
        <v>862</v>
      </c>
    </row>
    <row r="25" spans="2:30" x14ac:dyDescent="0.2">
      <c r="B25" s="68">
        <v>15</v>
      </c>
      <c r="C25" s="61" t="s">
        <v>89</v>
      </c>
      <c r="D25" s="102">
        <v>0.82499999999999996</v>
      </c>
      <c r="E25" s="141">
        <f t="shared" si="0"/>
        <v>7</v>
      </c>
      <c r="F25" s="53">
        <v>33</v>
      </c>
      <c r="G25" s="103">
        <v>40</v>
      </c>
      <c r="H25" s="142">
        <v>43950</v>
      </c>
      <c r="I25" s="44">
        <v>24.533333333333335</v>
      </c>
      <c r="J25" s="101">
        <v>1472</v>
      </c>
      <c r="L25" s="72">
        <v>21</v>
      </c>
      <c r="M25" s="61" t="s">
        <v>116</v>
      </c>
      <c r="N25" s="102">
        <v>0.88732394366197187</v>
      </c>
      <c r="O25" s="141">
        <f t="shared" si="1"/>
        <v>8</v>
      </c>
      <c r="P25" s="53">
        <v>63</v>
      </c>
      <c r="Q25" s="103">
        <v>71</v>
      </c>
      <c r="R25" s="142">
        <v>43981</v>
      </c>
      <c r="S25" s="44">
        <v>10.066666666666666</v>
      </c>
      <c r="T25" s="101">
        <v>604</v>
      </c>
      <c r="V25" s="70">
        <v>4</v>
      </c>
      <c r="W25" s="61" t="s">
        <v>54</v>
      </c>
      <c r="X25" s="138">
        <v>0.94339622641509435</v>
      </c>
      <c r="Y25" s="141">
        <f t="shared" si="2"/>
        <v>3</v>
      </c>
      <c r="Z25" s="143">
        <v>50</v>
      </c>
      <c r="AA25" s="61">
        <v>53</v>
      </c>
      <c r="AB25" s="142">
        <v>43940</v>
      </c>
      <c r="AC25" s="145">
        <f>AD25/60</f>
        <v>7.85</v>
      </c>
      <c r="AD25" s="143">
        <v>471</v>
      </c>
    </row>
    <row r="26" spans="2:30" x14ac:dyDescent="0.2">
      <c r="B26" s="67">
        <v>5</v>
      </c>
      <c r="C26" s="61" t="s">
        <v>48</v>
      </c>
      <c r="D26" s="102">
        <v>0.82499999999999996</v>
      </c>
      <c r="E26" s="141">
        <f t="shared" si="0"/>
        <v>21</v>
      </c>
      <c r="F26" s="53">
        <v>99</v>
      </c>
      <c r="G26" s="103">
        <v>120</v>
      </c>
      <c r="H26" s="142">
        <v>43953</v>
      </c>
      <c r="I26" s="44">
        <v>100</v>
      </c>
      <c r="J26" s="101">
        <v>6000</v>
      </c>
      <c r="L26" s="68">
        <v>7</v>
      </c>
      <c r="M26" s="61" t="s">
        <v>90</v>
      </c>
      <c r="N26" s="102">
        <v>0.88888888888888884</v>
      </c>
      <c r="O26" s="141">
        <f t="shared" si="1"/>
        <v>22</v>
      </c>
      <c r="P26" s="53">
        <v>176</v>
      </c>
      <c r="Q26" s="103">
        <v>198</v>
      </c>
      <c r="R26" s="142">
        <v>43940</v>
      </c>
      <c r="S26" s="44">
        <f>T26/60</f>
        <v>36.75</v>
      </c>
      <c r="T26" s="101">
        <v>2205</v>
      </c>
      <c r="V26" s="70">
        <v>9</v>
      </c>
      <c r="W26" s="61" t="s">
        <v>61</v>
      </c>
      <c r="X26" s="138">
        <v>0.94360902255639101</v>
      </c>
      <c r="Y26" s="141">
        <f t="shared" si="2"/>
        <v>15</v>
      </c>
      <c r="Z26" s="143">
        <v>251</v>
      </c>
      <c r="AA26" s="61">
        <v>266</v>
      </c>
      <c r="AB26" s="142">
        <v>43951</v>
      </c>
      <c r="AC26" s="145">
        <v>63.6</v>
      </c>
      <c r="AD26" s="143">
        <v>3816</v>
      </c>
    </row>
    <row r="27" spans="2:30" x14ac:dyDescent="0.2">
      <c r="B27" s="68">
        <v>27</v>
      </c>
      <c r="C27" s="61" t="s">
        <v>93</v>
      </c>
      <c r="D27" s="102">
        <v>0.82894736842105265</v>
      </c>
      <c r="E27" s="141">
        <f t="shared" si="0"/>
        <v>13</v>
      </c>
      <c r="F27" s="53">
        <v>63</v>
      </c>
      <c r="G27" s="103">
        <v>76</v>
      </c>
      <c r="H27" s="142">
        <v>43982</v>
      </c>
      <c r="I27" s="44">
        <v>44.033333333333331</v>
      </c>
      <c r="J27" s="101">
        <v>2642</v>
      </c>
      <c r="L27" s="72">
        <v>24</v>
      </c>
      <c r="M27" s="61" t="s">
        <v>129</v>
      </c>
      <c r="N27" s="102">
        <v>0.88888888888888884</v>
      </c>
      <c r="O27" s="141">
        <f t="shared" si="1"/>
        <v>5</v>
      </c>
      <c r="P27" s="53">
        <v>40</v>
      </c>
      <c r="Q27" s="103">
        <v>45</v>
      </c>
      <c r="R27" s="142">
        <v>43982</v>
      </c>
      <c r="S27" s="44">
        <v>5</v>
      </c>
      <c r="T27" s="101">
        <v>300</v>
      </c>
      <c r="V27" s="71">
        <v>4</v>
      </c>
      <c r="W27" s="61" t="s">
        <v>54</v>
      </c>
      <c r="X27" s="138">
        <v>0.95522388059701491</v>
      </c>
      <c r="Y27" s="141">
        <f t="shared" si="2"/>
        <v>3</v>
      </c>
      <c r="Z27" s="143">
        <v>64</v>
      </c>
      <c r="AA27" s="61">
        <v>67</v>
      </c>
      <c r="AB27" s="142">
        <v>43948</v>
      </c>
      <c r="AC27" s="145">
        <v>6.5666666666666664</v>
      </c>
      <c r="AD27" s="143">
        <v>394</v>
      </c>
    </row>
    <row r="28" spans="2:30" x14ac:dyDescent="0.2">
      <c r="B28" s="69">
        <v>5</v>
      </c>
      <c r="C28" s="61" t="s">
        <v>109</v>
      </c>
      <c r="D28" s="102">
        <v>0.82905982905982911</v>
      </c>
      <c r="E28" s="141">
        <f t="shared" si="0"/>
        <v>20</v>
      </c>
      <c r="F28" s="53">
        <v>97</v>
      </c>
      <c r="G28" s="103">
        <v>117</v>
      </c>
      <c r="H28" s="142">
        <v>43947</v>
      </c>
      <c r="I28" s="44">
        <f>J28/60</f>
        <v>22.216666666666665</v>
      </c>
      <c r="J28" s="101">
        <v>1333</v>
      </c>
      <c r="L28" s="72">
        <v>7</v>
      </c>
      <c r="M28" s="61" t="s">
        <v>130</v>
      </c>
      <c r="N28" s="102">
        <v>0.89</v>
      </c>
      <c r="O28" s="141">
        <f t="shared" si="1"/>
        <v>11</v>
      </c>
      <c r="P28" s="53">
        <v>89</v>
      </c>
      <c r="Q28" s="103">
        <v>100</v>
      </c>
      <c r="R28" s="142">
        <v>43947</v>
      </c>
      <c r="S28" s="44">
        <f>T28/60</f>
        <v>21.416666666666668</v>
      </c>
      <c r="T28" s="101">
        <v>1285</v>
      </c>
      <c r="V28" s="68">
        <v>28</v>
      </c>
      <c r="W28" s="61" t="s">
        <v>68</v>
      </c>
      <c r="X28" s="138">
        <v>0.9555555555555556</v>
      </c>
      <c r="Y28" s="141">
        <f t="shared" si="2"/>
        <v>2</v>
      </c>
      <c r="Z28" s="143">
        <v>43</v>
      </c>
      <c r="AA28" s="61">
        <v>45</v>
      </c>
      <c r="AB28" s="142">
        <v>43982</v>
      </c>
      <c r="AC28" s="145">
        <v>18.733333333333334</v>
      </c>
      <c r="AD28" s="143">
        <v>1124</v>
      </c>
    </row>
    <row r="29" spans="2:30" x14ac:dyDescent="0.2">
      <c r="B29" s="72">
        <v>17</v>
      </c>
      <c r="C29" s="61" t="s">
        <v>122</v>
      </c>
      <c r="D29" s="102">
        <v>0.82926829268292679</v>
      </c>
      <c r="E29" s="141">
        <f t="shared" si="0"/>
        <v>14</v>
      </c>
      <c r="F29" s="53">
        <v>68</v>
      </c>
      <c r="G29" s="103">
        <v>82</v>
      </c>
      <c r="H29" s="142">
        <v>43967</v>
      </c>
      <c r="I29" s="44">
        <v>10.916666666666666</v>
      </c>
      <c r="J29" s="101">
        <v>655</v>
      </c>
      <c r="L29" s="70">
        <v>11</v>
      </c>
      <c r="M29" s="61" t="s">
        <v>58</v>
      </c>
      <c r="N29" s="102">
        <v>0.89</v>
      </c>
      <c r="O29" s="141">
        <f t="shared" si="1"/>
        <v>11</v>
      </c>
      <c r="P29" s="53">
        <v>89</v>
      </c>
      <c r="Q29" s="103">
        <v>100</v>
      </c>
      <c r="R29" s="142">
        <v>43976</v>
      </c>
      <c r="S29" s="44">
        <v>12.4</v>
      </c>
      <c r="T29" s="101">
        <v>744</v>
      </c>
      <c r="V29" s="70">
        <v>7</v>
      </c>
      <c r="W29" s="61" t="s">
        <v>152</v>
      </c>
      <c r="X29" s="138">
        <v>0.96666666666666667</v>
      </c>
      <c r="Y29" s="141">
        <f t="shared" si="2"/>
        <v>1</v>
      </c>
      <c r="Z29" s="143">
        <v>29</v>
      </c>
      <c r="AA29" s="61">
        <v>30</v>
      </c>
      <c r="AB29" s="142">
        <v>43948</v>
      </c>
      <c r="AC29" s="145">
        <v>1.9833333333333334</v>
      </c>
      <c r="AD29" s="143">
        <v>119</v>
      </c>
    </row>
    <row r="30" spans="2:30" x14ac:dyDescent="0.2">
      <c r="B30" s="68">
        <v>16</v>
      </c>
      <c r="C30" s="61" t="s">
        <v>72</v>
      </c>
      <c r="D30" s="102">
        <v>0.83333333333333337</v>
      </c>
      <c r="E30" s="141">
        <f t="shared" si="0"/>
        <v>7</v>
      </c>
      <c r="F30" s="53">
        <v>35</v>
      </c>
      <c r="G30" s="103">
        <v>42</v>
      </c>
      <c r="H30" s="142">
        <v>43953</v>
      </c>
      <c r="I30" s="44">
        <v>26.416666666666668</v>
      </c>
      <c r="J30" s="101">
        <v>1585</v>
      </c>
      <c r="L30" s="67">
        <v>4</v>
      </c>
      <c r="M30" s="146" t="s">
        <v>43</v>
      </c>
      <c r="N30" s="102">
        <v>0.890625</v>
      </c>
      <c r="O30" s="141">
        <f t="shared" si="1"/>
        <v>7</v>
      </c>
      <c r="P30" s="53">
        <v>57</v>
      </c>
      <c r="Q30" s="103">
        <v>64</v>
      </c>
      <c r="R30" s="142">
        <v>43948</v>
      </c>
      <c r="S30" s="44">
        <v>14.433333333333334</v>
      </c>
      <c r="T30" s="101">
        <v>866</v>
      </c>
      <c r="V30" s="68">
        <v>19</v>
      </c>
      <c r="W30" s="61" t="s">
        <v>86</v>
      </c>
      <c r="X30" s="138">
        <v>0.97435897435897434</v>
      </c>
      <c r="Y30" s="141">
        <f t="shared" si="2"/>
        <v>1</v>
      </c>
      <c r="Z30" s="143">
        <v>38</v>
      </c>
      <c r="AA30" s="61">
        <v>39</v>
      </c>
      <c r="AB30" s="142">
        <v>43967</v>
      </c>
      <c r="AC30" s="145">
        <v>13.516666666666667</v>
      </c>
      <c r="AD30" s="143">
        <v>811</v>
      </c>
    </row>
    <row r="31" spans="2:30" x14ac:dyDescent="0.2">
      <c r="B31" s="68">
        <v>12</v>
      </c>
      <c r="C31" s="61" t="s">
        <v>92</v>
      </c>
      <c r="D31" s="102">
        <v>0.83561643835616439</v>
      </c>
      <c r="E31" s="141">
        <f t="shared" si="0"/>
        <v>12</v>
      </c>
      <c r="F31" s="53">
        <v>61</v>
      </c>
      <c r="G31" s="103">
        <v>73</v>
      </c>
      <c r="H31" s="142">
        <v>43946</v>
      </c>
      <c r="I31" s="44">
        <f>J31/60</f>
        <v>47.65</v>
      </c>
      <c r="J31" s="101">
        <v>2859</v>
      </c>
      <c r="L31" s="70">
        <v>2</v>
      </c>
      <c r="M31" s="61" t="s">
        <v>64</v>
      </c>
      <c r="N31" s="102">
        <v>0.8928571428571429</v>
      </c>
      <c r="O31" s="141">
        <f t="shared" si="1"/>
        <v>9</v>
      </c>
      <c r="P31" s="53">
        <v>75</v>
      </c>
      <c r="Q31" s="103">
        <v>84</v>
      </c>
      <c r="R31" s="144">
        <v>43933</v>
      </c>
      <c r="S31" s="44">
        <f>T31/60</f>
        <v>13.716666666666667</v>
      </c>
      <c r="T31" s="101">
        <v>823</v>
      </c>
      <c r="V31" s="70">
        <v>13</v>
      </c>
      <c r="W31" s="61" t="s">
        <v>60</v>
      </c>
      <c r="X31" s="138">
        <v>0.98529411764705888</v>
      </c>
      <c r="Y31" s="141">
        <f t="shared" si="2"/>
        <v>1</v>
      </c>
      <c r="Z31" s="143">
        <v>67</v>
      </c>
      <c r="AA31" s="61">
        <v>68</v>
      </c>
      <c r="AB31" s="142">
        <v>43981</v>
      </c>
      <c r="AC31" s="145">
        <v>4.666666666666667</v>
      </c>
      <c r="AD31" s="143">
        <v>280</v>
      </c>
    </row>
    <row r="32" spans="2:30" x14ac:dyDescent="0.2">
      <c r="B32" s="72">
        <v>16</v>
      </c>
      <c r="C32" s="61" t="s">
        <v>127</v>
      </c>
      <c r="D32" s="102">
        <v>0.84090909090909094</v>
      </c>
      <c r="E32" s="141">
        <f t="shared" si="0"/>
        <v>14</v>
      </c>
      <c r="F32" s="53">
        <v>74</v>
      </c>
      <c r="G32" s="103">
        <v>88</v>
      </c>
      <c r="H32" s="142">
        <v>43955</v>
      </c>
      <c r="I32" s="44">
        <v>13.466666666666667</v>
      </c>
      <c r="J32" s="101">
        <v>808</v>
      </c>
      <c r="L32" s="70">
        <v>10</v>
      </c>
      <c r="M32" s="61" t="s">
        <v>59</v>
      </c>
      <c r="N32" s="102">
        <v>0.89864864864864868</v>
      </c>
      <c r="O32" s="141">
        <f t="shared" si="1"/>
        <v>15</v>
      </c>
      <c r="P32" s="53">
        <v>133</v>
      </c>
      <c r="Q32" s="103">
        <v>148</v>
      </c>
      <c r="R32" s="142">
        <v>43959</v>
      </c>
      <c r="S32" s="44">
        <v>19.966666666666665</v>
      </c>
      <c r="T32" s="101">
        <v>1198</v>
      </c>
      <c r="V32" s="71">
        <v>6</v>
      </c>
      <c r="W32" s="61" t="s">
        <v>1</v>
      </c>
      <c r="X32" s="138">
        <v>1</v>
      </c>
      <c r="Y32" s="141">
        <f t="shared" si="2"/>
        <v>0</v>
      </c>
      <c r="Z32" s="143">
        <v>5</v>
      </c>
      <c r="AA32" s="61">
        <v>5</v>
      </c>
      <c r="AB32" s="142">
        <v>43963</v>
      </c>
      <c r="AC32" s="145">
        <v>5</v>
      </c>
      <c r="AD32" s="143">
        <v>300</v>
      </c>
    </row>
    <row r="33" spans="2:30" x14ac:dyDescent="0.2">
      <c r="B33" s="71">
        <v>5</v>
      </c>
      <c r="C33" s="61" t="s">
        <v>53</v>
      </c>
      <c r="D33" s="102">
        <v>0.84285714285714286</v>
      </c>
      <c r="E33" s="141">
        <f t="shared" si="0"/>
        <v>11</v>
      </c>
      <c r="F33" s="53">
        <v>59</v>
      </c>
      <c r="G33" s="103">
        <v>70</v>
      </c>
      <c r="H33" s="142">
        <v>43953</v>
      </c>
      <c r="I33" s="44">
        <v>12.483333333333333</v>
      </c>
      <c r="J33" s="101">
        <v>749</v>
      </c>
      <c r="L33" s="68">
        <v>5</v>
      </c>
      <c r="M33" s="146" t="s">
        <v>3</v>
      </c>
      <c r="N33" s="102">
        <v>0.89937106918238996</v>
      </c>
      <c r="O33" s="141">
        <f t="shared" si="1"/>
        <v>16</v>
      </c>
      <c r="P33" s="53">
        <v>143</v>
      </c>
      <c r="Q33" s="103">
        <v>159</v>
      </c>
      <c r="R33" s="142">
        <v>43939</v>
      </c>
      <c r="S33" s="44">
        <f>T33/60</f>
        <v>104.43333333333334</v>
      </c>
      <c r="T33" s="101">
        <v>6266</v>
      </c>
      <c r="V33" s="68">
        <v>24</v>
      </c>
      <c r="W33" s="61" t="s">
        <v>71</v>
      </c>
      <c r="X33" s="138">
        <v>1</v>
      </c>
      <c r="Y33" s="141">
        <f t="shared" si="2"/>
        <v>0</v>
      </c>
      <c r="Z33" s="143">
        <v>48</v>
      </c>
      <c r="AA33" s="61">
        <v>48</v>
      </c>
      <c r="AB33" s="142">
        <v>43978</v>
      </c>
      <c r="AC33" s="145">
        <v>30</v>
      </c>
      <c r="AD33" s="143">
        <v>1800</v>
      </c>
    </row>
    <row r="34" spans="2:30" x14ac:dyDescent="0.2">
      <c r="B34" s="72">
        <v>11</v>
      </c>
      <c r="C34" s="61" t="s">
        <v>134</v>
      </c>
      <c r="D34" s="102">
        <v>0.84337349397590367</v>
      </c>
      <c r="E34" s="141">
        <f t="shared" si="0"/>
        <v>13</v>
      </c>
      <c r="F34" s="53">
        <v>70</v>
      </c>
      <c r="G34" s="103">
        <v>83</v>
      </c>
      <c r="H34" s="142">
        <v>43951</v>
      </c>
      <c r="I34" s="44">
        <v>13.566666666666666</v>
      </c>
      <c r="J34" s="101">
        <v>814</v>
      </c>
      <c r="L34" s="139">
        <v>5</v>
      </c>
      <c r="M34" s="61" t="s">
        <v>141</v>
      </c>
      <c r="N34" s="102">
        <v>0.9</v>
      </c>
      <c r="O34" s="141">
        <f t="shared" si="1"/>
        <v>1</v>
      </c>
      <c r="P34" s="53">
        <v>9</v>
      </c>
      <c r="Q34" s="140">
        <v>10</v>
      </c>
      <c r="R34" s="144">
        <v>43961</v>
      </c>
      <c r="S34" s="44">
        <v>40</v>
      </c>
      <c r="T34" s="103">
        <v>2400</v>
      </c>
      <c r="V34" s="68">
        <v>29</v>
      </c>
      <c r="W34" s="61" t="s">
        <v>73</v>
      </c>
      <c r="X34" s="138">
        <v>1</v>
      </c>
      <c r="Y34" s="141">
        <f t="shared" si="2"/>
        <v>0</v>
      </c>
      <c r="Z34" s="143">
        <v>5</v>
      </c>
      <c r="AA34" s="61">
        <v>5</v>
      </c>
      <c r="AB34" s="142">
        <v>43982</v>
      </c>
      <c r="AC34" s="145">
        <v>3.1166666666666667</v>
      </c>
      <c r="AD34" s="143">
        <v>187</v>
      </c>
    </row>
    <row r="35" spans="2:30" x14ac:dyDescent="0.2">
      <c r="B35" s="69">
        <v>8</v>
      </c>
      <c r="C35" s="146" t="s">
        <v>104</v>
      </c>
      <c r="D35" s="102">
        <v>0.84455958549222798</v>
      </c>
      <c r="E35" s="141">
        <f t="shared" si="0"/>
        <v>30</v>
      </c>
      <c r="F35" s="53">
        <v>163</v>
      </c>
      <c r="G35" s="103">
        <v>193</v>
      </c>
      <c r="H35" s="142">
        <v>43950</v>
      </c>
      <c r="I35" s="44">
        <v>82.7</v>
      </c>
      <c r="J35" s="101">
        <v>4962</v>
      </c>
      <c r="L35" s="72">
        <v>6</v>
      </c>
      <c r="M35" s="61" t="s">
        <v>128</v>
      </c>
      <c r="N35" s="102">
        <v>0.90361445783132532</v>
      </c>
      <c r="O35" s="141">
        <f t="shared" si="1"/>
        <v>8</v>
      </c>
      <c r="P35" s="53">
        <v>75</v>
      </c>
      <c r="Q35" s="103">
        <v>83</v>
      </c>
      <c r="R35" s="142">
        <v>43945</v>
      </c>
      <c r="S35" s="44">
        <f>T35/60</f>
        <v>10</v>
      </c>
      <c r="T35" s="101">
        <v>600</v>
      </c>
      <c r="V35" s="69">
        <v>15</v>
      </c>
      <c r="W35" s="61" t="s">
        <v>99</v>
      </c>
      <c r="X35" s="138">
        <v>1</v>
      </c>
      <c r="Y35" s="141">
        <f t="shared" si="2"/>
        <v>0</v>
      </c>
      <c r="Z35" s="143">
        <v>1</v>
      </c>
      <c r="AA35" s="61">
        <v>1</v>
      </c>
      <c r="AB35" s="142">
        <v>43981</v>
      </c>
      <c r="AC35" s="145">
        <v>6.6666666666666666E-2</v>
      </c>
      <c r="AD35" s="143">
        <v>4</v>
      </c>
    </row>
    <row r="36" spans="2:30" x14ac:dyDescent="0.2">
      <c r="B36" s="68">
        <v>20</v>
      </c>
      <c r="C36" s="61" t="s">
        <v>88</v>
      </c>
      <c r="D36" s="102">
        <v>0.84482758620689657</v>
      </c>
      <c r="E36" s="141">
        <f t="shared" si="0"/>
        <v>9</v>
      </c>
      <c r="F36" s="53">
        <v>49</v>
      </c>
      <c r="G36" s="103">
        <v>58</v>
      </c>
      <c r="H36" s="142">
        <v>43972</v>
      </c>
      <c r="I36" s="44">
        <v>30.583333333333332</v>
      </c>
      <c r="J36" s="101">
        <v>1835</v>
      </c>
      <c r="L36" s="68">
        <v>11</v>
      </c>
      <c r="M36" s="61" t="s">
        <v>83</v>
      </c>
      <c r="N36" s="102">
        <v>0.90361445783132532</v>
      </c>
      <c r="O36" s="141">
        <f t="shared" si="1"/>
        <v>8</v>
      </c>
      <c r="P36" s="53">
        <v>75</v>
      </c>
      <c r="Q36" s="103">
        <v>83</v>
      </c>
      <c r="R36" s="142">
        <v>43946</v>
      </c>
      <c r="S36" s="44">
        <f>T36/60</f>
        <v>40.166666666666664</v>
      </c>
      <c r="T36" s="101">
        <v>2410</v>
      </c>
      <c r="V36" s="72">
        <v>26</v>
      </c>
      <c r="W36" s="61" t="s">
        <v>131</v>
      </c>
      <c r="X36" s="138">
        <v>1</v>
      </c>
      <c r="Y36" s="141">
        <f t="shared" si="2"/>
        <v>0</v>
      </c>
      <c r="Z36" s="143">
        <v>1</v>
      </c>
      <c r="AA36" s="61">
        <v>1</v>
      </c>
      <c r="AB36" s="142">
        <v>43982</v>
      </c>
      <c r="AC36" s="145">
        <v>0.21666666666666667</v>
      </c>
      <c r="AD36" s="143">
        <v>13</v>
      </c>
    </row>
    <row r="37" spans="2:30" x14ac:dyDescent="0.2">
      <c r="B37" s="72">
        <v>25</v>
      </c>
      <c r="C37" s="61" t="s">
        <v>125</v>
      </c>
      <c r="D37" s="102">
        <v>0.84615384615384615</v>
      </c>
      <c r="E37" s="141">
        <f t="shared" si="0"/>
        <v>6</v>
      </c>
      <c r="F37" s="53">
        <v>33</v>
      </c>
      <c r="G37" s="103">
        <v>39</v>
      </c>
      <c r="H37" s="142">
        <v>43982</v>
      </c>
      <c r="I37" s="44">
        <v>2.9666666666666668</v>
      </c>
      <c r="J37" s="101">
        <v>178</v>
      </c>
      <c r="L37" s="71">
        <v>2</v>
      </c>
      <c r="M37" s="61" t="s">
        <v>49</v>
      </c>
      <c r="N37" s="102">
        <v>0.90434782608695652</v>
      </c>
      <c r="O37" s="141">
        <f t="shared" si="1"/>
        <v>11</v>
      </c>
      <c r="P37" s="53">
        <v>104</v>
      </c>
      <c r="Q37" s="103">
        <v>115</v>
      </c>
      <c r="R37" s="142">
        <v>43940</v>
      </c>
      <c r="S37" s="44">
        <f>T37/60</f>
        <v>18.966666666666665</v>
      </c>
      <c r="T37" s="101">
        <v>1138</v>
      </c>
      <c r="V37" s="139">
        <v>2</v>
      </c>
      <c r="W37" s="61" t="s">
        <v>138</v>
      </c>
      <c r="X37" s="138">
        <v>1</v>
      </c>
      <c r="Y37" s="141">
        <f t="shared" si="2"/>
        <v>0</v>
      </c>
      <c r="Z37" s="143">
        <v>5</v>
      </c>
      <c r="AA37" s="127">
        <v>5</v>
      </c>
      <c r="AB37" s="144">
        <v>43956</v>
      </c>
      <c r="AC37" s="145">
        <v>120</v>
      </c>
      <c r="AD37" s="61">
        <v>7200</v>
      </c>
    </row>
    <row r="38" spans="2:30" x14ac:dyDescent="0.2">
      <c r="B38" s="72">
        <v>20</v>
      </c>
      <c r="C38" s="61" t="s">
        <v>113</v>
      </c>
      <c r="D38" s="102">
        <v>0.84745762711864403</v>
      </c>
      <c r="E38" s="141">
        <f t="shared" si="0"/>
        <v>9</v>
      </c>
      <c r="F38" s="53">
        <v>50</v>
      </c>
      <c r="G38" s="103">
        <v>59</v>
      </c>
      <c r="H38" s="142">
        <v>43980</v>
      </c>
      <c r="I38" s="44">
        <v>4.7333333333333334</v>
      </c>
      <c r="J38" s="101">
        <v>284</v>
      </c>
      <c r="L38" s="68">
        <v>14</v>
      </c>
      <c r="M38" s="61" t="s">
        <v>75</v>
      </c>
      <c r="N38" s="102">
        <v>0.90579710144927539</v>
      </c>
      <c r="O38" s="141">
        <f t="shared" si="1"/>
        <v>13</v>
      </c>
      <c r="P38" s="53">
        <v>125</v>
      </c>
      <c r="Q38" s="103">
        <v>138</v>
      </c>
      <c r="R38" s="142">
        <v>43950</v>
      </c>
      <c r="S38" s="44">
        <v>102.28333333333333</v>
      </c>
      <c r="T38" s="101">
        <v>6137</v>
      </c>
    </row>
    <row r="97" ht="17.399999999999999" customHeight="1" x14ac:dyDescent="0.2"/>
  </sheetData>
  <phoneticPr fontId="2"/>
  <conditionalFormatting sqref="H134:H1048576 D1:E1 N2:N36 D2:D38 X2:X37 N38">
    <cfRule type="cellIs" dxfId="5" priority="28" operator="greaterThan">
      <formula>0.95</formula>
    </cfRule>
    <cfRule type="cellIs" dxfId="4" priority="29" operator="lessThan">
      <formula>0.85</formula>
    </cfRule>
    <cfRule type="cellIs" dxfId="3" priority="30" operator="lessThan">
      <formula>0.8</formula>
    </cfRule>
  </conditionalFormatting>
  <conditionalFormatting sqref="N37">
    <cfRule type="cellIs" dxfId="2" priority="4" operator="greaterThan">
      <formula>0.95</formula>
    </cfRule>
    <cfRule type="cellIs" dxfId="1" priority="5" operator="lessThan">
      <formula>0.85</formula>
    </cfRule>
    <cfRule type="cellIs" dxfId="0" priority="6" operator="lessThan">
      <formula>0.8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8" tint="-0.249977111117893"/>
  </sheetPr>
  <dimension ref="B1:X112"/>
  <sheetViews>
    <sheetView workbookViewId="0">
      <selection activeCell="B1" sqref="B1"/>
    </sheetView>
  </sheetViews>
  <sheetFormatPr defaultRowHeight="13.2" x14ac:dyDescent="0.2"/>
  <cols>
    <col min="1" max="1" width="3.33203125" customWidth="1"/>
    <col min="2" max="8" width="10.33203125" customWidth="1"/>
    <col min="9" max="9" width="8.21875" customWidth="1"/>
    <col min="10" max="10" width="2.33203125" customWidth="1"/>
    <col min="11" max="11" width="7.5546875" bestFit="1" customWidth="1"/>
    <col min="12" max="12" width="5.5546875" bestFit="1" customWidth="1"/>
    <col min="13" max="13" width="15.5546875" bestFit="1" customWidth="1"/>
    <col min="18" max="18" width="8.33203125" customWidth="1"/>
    <col min="19" max="19" width="1.77734375" customWidth="1"/>
  </cols>
  <sheetData>
    <row r="1" spans="2:23" x14ac:dyDescent="0.2">
      <c r="B1" s="130"/>
      <c r="C1" s="130" t="s">
        <v>159</v>
      </c>
      <c r="D1" s="130" t="s">
        <v>172</v>
      </c>
      <c r="E1" s="130" t="s">
        <v>173</v>
      </c>
      <c r="N1" t="s">
        <v>181</v>
      </c>
      <c r="O1" t="s">
        <v>182</v>
      </c>
      <c r="P1" t="s">
        <v>159</v>
      </c>
      <c r="Q1" t="s">
        <v>183</v>
      </c>
      <c r="T1" t="s">
        <v>186</v>
      </c>
      <c r="U1" t="s">
        <v>165</v>
      </c>
    </row>
    <row r="2" spans="2:23" x14ac:dyDescent="0.2">
      <c r="B2" s="130" t="s">
        <v>168</v>
      </c>
      <c r="C2" s="130">
        <v>7293</v>
      </c>
      <c r="D2" s="130">
        <v>1967</v>
      </c>
      <c r="E2" s="131">
        <f>D2/C2*60</f>
        <v>16.182640888523242</v>
      </c>
      <c r="K2" s="129">
        <v>43986</v>
      </c>
      <c r="L2" t="s">
        <v>179</v>
      </c>
      <c r="M2" t="s">
        <v>180</v>
      </c>
      <c r="N2">
        <v>6</v>
      </c>
      <c r="O2">
        <f>P2-N2</f>
        <v>25</v>
      </c>
      <c r="P2">
        <v>31</v>
      </c>
      <c r="Q2" s="134">
        <f t="shared" ref="Q2:Q7" si="0">O2/P2</f>
        <v>0.80645161290322576</v>
      </c>
      <c r="R2" s="136">
        <v>31</v>
      </c>
      <c r="T2" s="135">
        <f>U2/P2*60</f>
        <v>7.1236559139784938E-2</v>
      </c>
      <c r="U2" s="135">
        <f>W2-V2</f>
        <v>3.6805555555555557E-2</v>
      </c>
      <c r="V2" s="135">
        <v>0</v>
      </c>
      <c r="W2" s="135">
        <v>3.6805555555555557E-2</v>
      </c>
    </row>
    <row r="3" spans="2:23" x14ac:dyDescent="0.2">
      <c r="B3" s="130" t="s">
        <v>169</v>
      </c>
      <c r="C3" s="130">
        <v>7180</v>
      </c>
      <c r="D3" s="130">
        <v>2250</v>
      </c>
      <c r="E3" s="131">
        <f>D3/C3*60</f>
        <v>18.802228412256266</v>
      </c>
      <c r="L3" t="s">
        <v>184</v>
      </c>
      <c r="M3" t="s">
        <v>185</v>
      </c>
      <c r="N3">
        <v>7</v>
      </c>
      <c r="O3">
        <f>P3-N3</f>
        <v>20</v>
      </c>
      <c r="P3">
        <f>R3-R2</f>
        <v>27</v>
      </c>
      <c r="Q3" s="134">
        <f t="shared" si="0"/>
        <v>0.7407407407407407</v>
      </c>
      <c r="R3">
        <v>58</v>
      </c>
      <c r="T3" s="135">
        <f>U3/P3*60</f>
        <v>4.0123456790123455E-2</v>
      </c>
      <c r="U3" s="135">
        <f>W3-V3</f>
        <v>1.8055555555555554E-2</v>
      </c>
      <c r="V3" s="135">
        <f>W2</f>
        <v>3.6805555555555557E-2</v>
      </c>
      <c r="W3" s="135">
        <v>5.486111111111111E-2</v>
      </c>
    </row>
    <row r="4" spans="2:23" x14ac:dyDescent="0.2">
      <c r="B4" s="130" t="s">
        <v>170</v>
      </c>
      <c r="C4" s="130">
        <v>53</v>
      </c>
      <c r="D4" s="130">
        <v>531</v>
      </c>
      <c r="E4" s="131">
        <f>D4/C4*60</f>
        <v>601.13207547169804</v>
      </c>
      <c r="F4" t="s">
        <v>176</v>
      </c>
      <c r="L4" t="s">
        <v>187</v>
      </c>
      <c r="M4" t="s">
        <v>188</v>
      </c>
      <c r="N4">
        <v>2</v>
      </c>
      <c r="O4">
        <f>P4-N4</f>
        <v>6</v>
      </c>
      <c r="P4">
        <f>R4-R3</f>
        <v>8</v>
      </c>
      <c r="Q4" s="134">
        <f t="shared" si="0"/>
        <v>0.75</v>
      </c>
      <c r="R4">
        <v>66</v>
      </c>
      <c r="T4" s="135">
        <f>U4/P4*60</f>
        <v>4.1666666666666671E-2</v>
      </c>
      <c r="U4" s="135">
        <f>W4-V4</f>
        <v>5.5555555555555566E-3</v>
      </c>
      <c r="V4" s="135">
        <f>W3</f>
        <v>5.486111111111111E-2</v>
      </c>
      <c r="W4" s="135">
        <v>6.0416666666666667E-2</v>
      </c>
    </row>
    <row r="5" spans="2:23" x14ac:dyDescent="0.2">
      <c r="B5" t="s">
        <v>167</v>
      </c>
      <c r="C5">
        <v>1726</v>
      </c>
      <c r="D5" s="128">
        <f>C5*E3/60</f>
        <v>540.87743732590525</v>
      </c>
      <c r="L5" t="s">
        <v>189</v>
      </c>
      <c r="M5" t="s">
        <v>190</v>
      </c>
      <c r="N5">
        <v>2</v>
      </c>
      <c r="O5">
        <f>P5-N5</f>
        <v>9</v>
      </c>
      <c r="P5">
        <f>R5-R4</f>
        <v>11</v>
      </c>
      <c r="Q5" s="134">
        <f t="shared" si="0"/>
        <v>0.81818181818181823</v>
      </c>
      <c r="R5">
        <v>77</v>
      </c>
      <c r="T5" s="135">
        <f>U5/P5*60</f>
        <v>3.7878787878787859E-2</v>
      </c>
      <c r="U5" s="135">
        <f>W5-V5</f>
        <v>6.9444444444444406E-3</v>
      </c>
      <c r="V5" s="135">
        <f>W4</f>
        <v>6.0416666666666667E-2</v>
      </c>
      <c r="W5" s="135">
        <v>6.7361111111111108E-2</v>
      </c>
    </row>
    <row r="6" spans="2:23" x14ac:dyDescent="0.2">
      <c r="D6" s="128">
        <f>D5/60</f>
        <v>9.0146239554317535</v>
      </c>
      <c r="E6" t="s">
        <v>174</v>
      </c>
      <c r="G6" t="s">
        <v>175</v>
      </c>
      <c r="L6" t="s">
        <v>191</v>
      </c>
      <c r="M6" t="s">
        <v>192</v>
      </c>
      <c r="N6">
        <v>11</v>
      </c>
      <c r="O6">
        <f>P6-N6</f>
        <v>24</v>
      </c>
      <c r="P6">
        <f>R6-R5</f>
        <v>35</v>
      </c>
      <c r="Q6" s="134">
        <f t="shared" si="0"/>
        <v>0.68571428571428572</v>
      </c>
      <c r="R6">
        <v>112</v>
      </c>
      <c r="T6" s="135">
        <f>U6/P6*60</f>
        <v>4.4047619047619058E-2</v>
      </c>
      <c r="U6" s="135">
        <f>W6-V6</f>
        <v>2.569444444444445E-2</v>
      </c>
      <c r="V6" s="135">
        <f>W5</f>
        <v>6.7361111111111108E-2</v>
      </c>
      <c r="W6" s="135">
        <v>9.3055555555555558E-2</v>
      </c>
    </row>
    <row r="7" spans="2:23" x14ac:dyDescent="0.2">
      <c r="C7" s="128">
        <f>C5/D6</f>
        <v>191.4666666666667</v>
      </c>
      <c r="D7" t="s">
        <v>177</v>
      </c>
      <c r="L7" s="196" t="s">
        <v>193</v>
      </c>
      <c r="M7" s="196"/>
      <c r="N7">
        <f>SUM(N2:N6)</f>
        <v>28</v>
      </c>
      <c r="O7">
        <f>SUM(O2:O6)</f>
        <v>84</v>
      </c>
      <c r="P7">
        <f>SUM(P2:P6)</f>
        <v>112</v>
      </c>
      <c r="Q7" s="134">
        <f t="shared" si="0"/>
        <v>0.75</v>
      </c>
      <c r="T7" s="135">
        <f>AVERAGE(T2:T6)</f>
        <v>4.6990617904596396E-2</v>
      </c>
      <c r="U7" s="135">
        <f>SUM(U2:U6)</f>
        <v>9.3055555555555558E-2</v>
      </c>
    </row>
    <row r="8" spans="2:23" x14ac:dyDescent="0.2">
      <c r="B8" t="s">
        <v>178</v>
      </c>
      <c r="D8">
        <f>C5*30/60</f>
        <v>863</v>
      </c>
      <c r="F8" s="132">
        <v>43986</v>
      </c>
      <c r="G8" s="132">
        <v>43987</v>
      </c>
      <c r="H8" s="132">
        <v>43988</v>
      </c>
      <c r="I8" s="130"/>
    </row>
    <row r="9" spans="2:23" x14ac:dyDescent="0.2">
      <c r="C9">
        <f>C5/D9</f>
        <v>120</v>
      </c>
      <c r="D9" s="128">
        <f>D8/60</f>
        <v>14.383333333333333</v>
      </c>
      <c r="E9" t="s">
        <v>165</v>
      </c>
      <c r="F9" s="130">
        <v>1</v>
      </c>
      <c r="G9" s="130">
        <v>1</v>
      </c>
      <c r="H9" s="130">
        <v>5</v>
      </c>
      <c r="I9" s="130">
        <f>SUM(F9:H9)</f>
        <v>7</v>
      </c>
      <c r="K9" s="129">
        <v>43987</v>
      </c>
      <c r="L9" t="s">
        <v>179</v>
      </c>
      <c r="M9" t="s">
        <v>194</v>
      </c>
      <c r="N9">
        <v>7</v>
      </c>
      <c r="O9">
        <f t="shared" ref="O9:O14" si="1">P9-N9</f>
        <v>13</v>
      </c>
      <c r="P9">
        <f>R9</f>
        <v>20</v>
      </c>
      <c r="Q9" s="134">
        <f t="shared" ref="Q9:Q15" si="2">O9/P9</f>
        <v>0.65</v>
      </c>
      <c r="R9" s="136">
        <v>20</v>
      </c>
      <c r="T9" s="135">
        <f t="shared" ref="T9:T14" si="3">U9/P9*60</f>
        <v>6.8750000000000006E-2</v>
      </c>
      <c r="U9" s="135">
        <f t="shared" ref="U9:U14" si="4">W9-V9</f>
        <v>2.2916666666666669E-2</v>
      </c>
      <c r="V9" s="135">
        <v>6.805555555555555E-2</v>
      </c>
      <c r="W9" s="135">
        <v>9.0972222222222218E-2</v>
      </c>
    </row>
    <row r="10" spans="2:23" x14ac:dyDescent="0.2">
      <c r="F10" s="133">
        <f>F9*$C$9</f>
        <v>120</v>
      </c>
      <c r="G10" s="133">
        <f>G9*$C$9</f>
        <v>120</v>
      </c>
      <c r="H10" s="133">
        <f>H9*$C$9</f>
        <v>600</v>
      </c>
      <c r="I10" s="133">
        <f>SUM(F10:H10)</f>
        <v>840</v>
      </c>
      <c r="L10" t="s">
        <v>184</v>
      </c>
      <c r="M10" t="s">
        <v>195</v>
      </c>
      <c r="N10">
        <v>14</v>
      </c>
      <c r="O10">
        <f t="shared" si="1"/>
        <v>17</v>
      </c>
      <c r="P10">
        <f>R10-R9</f>
        <v>31</v>
      </c>
      <c r="Q10" s="134">
        <f t="shared" si="2"/>
        <v>0.54838709677419351</v>
      </c>
      <c r="R10" s="136">
        <v>51</v>
      </c>
      <c r="T10" s="135">
        <f t="shared" si="3"/>
        <v>7.9301075268817245E-2</v>
      </c>
      <c r="U10" s="135">
        <f t="shared" si="4"/>
        <v>4.0972222222222243E-2</v>
      </c>
      <c r="V10" s="135">
        <v>0.13680555555555554</v>
      </c>
      <c r="W10" s="135">
        <v>0.17777777777777778</v>
      </c>
    </row>
    <row r="11" spans="2:23" x14ac:dyDescent="0.2">
      <c r="B11" s="132">
        <f>$H$8+1</f>
        <v>43989</v>
      </c>
      <c r="C11" s="132">
        <f t="shared" ref="C11:H11" si="5">B11+1</f>
        <v>43990</v>
      </c>
      <c r="D11" s="132">
        <f t="shared" si="5"/>
        <v>43991</v>
      </c>
      <c r="E11" s="132">
        <f t="shared" si="5"/>
        <v>43992</v>
      </c>
      <c r="F11" s="132">
        <f t="shared" si="5"/>
        <v>43993</v>
      </c>
      <c r="G11" s="132">
        <f t="shared" si="5"/>
        <v>43994</v>
      </c>
      <c r="H11" s="132">
        <f t="shared" si="5"/>
        <v>43995</v>
      </c>
      <c r="I11" s="130"/>
      <c r="L11" t="s">
        <v>187</v>
      </c>
      <c r="M11" t="s">
        <v>196</v>
      </c>
      <c r="N11">
        <v>3</v>
      </c>
      <c r="O11">
        <f t="shared" si="1"/>
        <v>6</v>
      </c>
      <c r="P11">
        <f>R11-R10</f>
        <v>9</v>
      </c>
      <c r="Q11" s="134">
        <f t="shared" si="2"/>
        <v>0.66666666666666663</v>
      </c>
      <c r="R11" s="136">
        <v>60</v>
      </c>
      <c r="T11" s="135">
        <f t="shared" si="3"/>
        <v>4.6296296296296321E-2</v>
      </c>
      <c r="U11" s="135">
        <f t="shared" si="4"/>
        <v>6.9444444444444475E-3</v>
      </c>
      <c r="V11" s="135">
        <f>W10</f>
        <v>0.17777777777777778</v>
      </c>
      <c r="W11" s="135">
        <v>0.18472222222222223</v>
      </c>
    </row>
    <row r="12" spans="2:23" x14ac:dyDescent="0.2">
      <c r="B12" s="130">
        <v>3</v>
      </c>
      <c r="C12" s="130">
        <v>1</v>
      </c>
      <c r="D12" s="130">
        <v>1</v>
      </c>
      <c r="E12" s="130">
        <v>1</v>
      </c>
      <c r="F12" s="130">
        <v>1</v>
      </c>
      <c r="G12" s="130">
        <v>1</v>
      </c>
      <c r="H12" s="130"/>
      <c r="I12" s="130">
        <f>SUM(B12:H12)</f>
        <v>8</v>
      </c>
      <c r="L12" t="s">
        <v>189</v>
      </c>
      <c r="M12" t="s">
        <v>197</v>
      </c>
      <c r="N12">
        <v>2</v>
      </c>
      <c r="O12">
        <f t="shared" si="1"/>
        <v>26</v>
      </c>
      <c r="P12">
        <f>R12-R11</f>
        <v>28</v>
      </c>
      <c r="Q12" s="134">
        <f t="shared" si="2"/>
        <v>0.9285714285714286</v>
      </c>
      <c r="R12" s="136">
        <v>88</v>
      </c>
      <c r="T12" s="135">
        <f t="shared" si="3"/>
        <v>3.5714285714285643E-2</v>
      </c>
      <c r="U12" s="135">
        <f t="shared" si="4"/>
        <v>1.6666666666666635E-2</v>
      </c>
      <c r="V12" s="135">
        <f>W11</f>
        <v>0.18472222222222223</v>
      </c>
      <c r="W12" s="135">
        <v>0.20138888888888887</v>
      </c>
    </row>
    <row r="13" spans="2:23" x14ac:dyDescent="0.2">
      <c r="B13" s="130">
        <f t="shared" ref="B13:G13" si="6">B12*$C$9</f>
        <v>360</v>
      </c>
      <c r="C13" s="130">
        <f t="shared" si="6"/>
        <v>120</v>
      </c>
      <c r="D13" s="130">
        <f t="shared" si="6"/>
        <v>120</v>
      </c>
      <c r="E13" s="130">
        <f t="shared" si="6"/>
        <v>120</v>
      </c>
      <c r="F13" s="130">
        <f t="shared" si="6"/>
        <v>120</v>
      </c>
      <c r="G13" s="130">
        <f t="shared" si="6"/>
        <v>120</v>
      </c>
      <c r="H13" s="130"/>
      <c r="I13" s="130">
        <f>SUM(B13:H13)+I10</f>
        <v>1800</v>
      </c>
      <c r="L13" t="s">
        <v>198</v>
      </c>
      <c r="M13" t="s">
        <v>201</v>
      </c>
      <c r="N13">
        <v>3</v>
      </c>
      <c r="O13">
        <f t="shared" si="1"/>
        <v>12</v>
      </c>
      <c r="P13">
        <f>R13-R12</f>
        <v>15</v>
      </c>
      <c r="Q13" s="134">
        <f t="shared" si="2"/>
        <v>0.8</v>
      </c>
      <c r="R13" s="136">
        <v>103</v>
      </c>
      <c r="T13" s="135">
        <f t="shared" si="3"/>
        <v>9.7222222222222321E-2</v>
      </c>
      <c r="U13" s="135">
        <f t="shared" si="4"/>
        <v>2.430555555555558E-2</v>
      </c>
      <c r="V13" s="135">
        <f>W12</f>
        <v>0.20138888888888887</v>
      </c>
      <c r="W13" s="135">
        <v>0.22569444444444445</v>
      </c>
    </row>
    <row r="14" spans="2:23" x14ac:dyDescent="0.2">
      <c r="L14" t="s">
        <v>191</v>
      </c>
      <c r="M14" t="s">
        <v>199</v>
      </c>
      <c r="N14">
        <v>7</v>
      </c>
      <c r="O14">
        <f t="shared" si="1"/>
        <v>18</v>
      </c>
      <c r="P14">
        <f>R14-R13</f>
        <v>25</v>
      </c>
      <c r="Q14" s="134">
        <f t="shared" si="2"/>
        <v>0.72</v>
      </c>
      <c r="R14" s="136">
        <v>128</v>
      </c>
      <c r="T14" s="135">
        <f t="shared" si="3"/>
        <v>0.10000000000000005</v>
      </c>
      <c r="U14" s="135">
        <f t="shared" si="4"/>
        <v>4.1666666666666685E-2</v>
      </c>
      <c r="V14" s="135">
        <f>W12</f>
        <v>0.20138888888888887</v>
      </c>
      <c r="W14" s="135">
        <v>0.24305555555555555</v>
      </c>
    </row>
    <row r="15" spans="2:23" x14ac:dyDescent="0.2">
      <c r="L15" s="196" t="s">
        <v>193</v>
      </c>
      <c r="M15" s="196"/>
      <c r="N15">
        <f>SUM(N9:N14)</f>
        <v>36</v>
      </c>
      <c r="O15">
        <f>SUM(O9:O14)</f>
        <v>92</v>
      </c>
      <c r="P15">
        <f>SUM(P9:P14)</f>
        <v>128</v>
      </c>
      <c r="Q15" s="134">
        <f t="shared" si="2"/>
        <v>0.71875</v>
      </c>
      <c r="T15" s="135">
        <f>AVERAGE(T9:T14)</f>
        <v>7.1213979916936926E-2</v>
      </c>
      <c r="U15" s="135">
        <f>SUM(U9:U14)</f>
        <v>0.15347222222222226</v>
      </c>
    </row>
    <row r="16" spans="2:23" x14ac:dyDescent="0.2">
      <c r="B16" t="s">
        <v>178</v>
      </c>
      <c r="F16" s="162"/>
      <c r="G16" s="162"/>
      <c r="H16" s="162"/>
      <c r="I16" s="60"/>
      <c r="N16" t="s">
        <v>181</v>
      </c>
      <c r="O16" t="s">
        <v>182</v>
      </c>
      <c r="P16" t="s">
        <v>159</v>
      </c>
      <c r="Q16" t="s">
        <v>183</v>
      </c>
    </row>
    <row r="17" spans="2:24" x14ac:dyDescent="0.2">
      <c r="D17" s="128"/>
      <c r="F17" s="60"/>
      <c r="G17" s="60"/>
      <c r="H17" s="60"/>
      <c r="I17" s="60"/>
      <c r="K17" s="129">
        <v>43988</v>
      </c>
      <c r="L17" t="s">
        <v>189</v>
      </c>
      <c r="M17" t="s">
        <v>202</v>
      </c>
      <c r="N17">
        <v>15</v>
      </c>
      <c r="O17">
        <f>P17-N17</f>
        <v>45</v>
      </c>
      <c r="P17">
        <f>R17</f>
        <v>60</v>
      </c>
      <c r="Q17" s="134">
        <f>O17/P17</f>
        <v>0.75</v>
      </c>
      <c r="R17" s="136">
        <v>60</v>
      </c>
      <c r="T17" s="135">
        <f>U17/P17*60</f>
        <v>5.6250000000000022E-2</v>
      </c>
      <c r="U17" s="135">
        <f>W17-V17</f>
        <v>5.6250000000000022E-2</v>
      </c>
      <c r="V17" s="135">
        <v>0.46458333333333335</v>
      </c>
      <c r="W17" s="135">
        <v>0.52083333333333337</v>
      </c>
    </row>
    <row r="18" spans="2:24" x14ac:dyDescent="0.2">
      <c r="B18" s="132">
        <f>$H$8+1</f>
        <v>43989</v>
      </c>
      <c r="C18" s="132">
        <f t="shared" ref="C18:H18" si="7">B18+1</f>
        <v>43990</v>
      </c>
      <c r="D18" s="132">
        <f t="shared" si="7"/>
        <v>43991</v>
      </c>
      <c r="E18" s="132">
        <f t="shared" si="7"/>
        <v>43992</v>
      </c>
      <c r="F18" s="132">
        <f t="shared" si="7"/>
        <v>43993</v>
      </c>
      <c r="G18" s="132">
        <f t="shared" si="7"/>
        <v>43994</v>
      </c>
      <c r="H18" s="132">
        <f t="shared" si="7"/>
        <v>43995</v>
      </c>
      <c r="I18" s="130"/>
      <c r="L18" t="s">
        <v>198</v>
      </c>
      <c r="M18" t="s">
        <v>191</v>
      </c>
      <c r="N18">
        <v>10</v>
      </c>
      <c r="O18">
        <f>P18-N18</f>
        <v>32</v>
      </c>
      <c r="P18">
        <f>R18-R17</f>
        <v>42</v>
      </c>
      <c r="Q18" s="134">
        <f>O18/P18</f>
        <v>0.76190476190476186</v>
      </c>
      <c r="R18" s="136">
        <v>102</v>
      </c>
      <c r="T18" s="135">
        <f>U18/P18*60</f>
        <v>6.8452380952380862E-2</v>
      </c>
      <c r="U18" s="135">
        <f>W18-V18</f>
        <v>4.7916666666666607E-2</v>
      </c>
      <c r="V18" s="135">
        <v>0.70972222222222225</v>
      </c>
      <c r="W18" s="135">
        <v>0.75763888888888886</v>
      </c>
    </row>
    <row r="19" spans="2:24" x14ac:dyDescent="0.2">
      <c r="B19" s="130">
        <v>3</v>
      </c>
      <c r="C19" s="130">
        <v>2</v>
      </c>
      <c r="D19" s="130">
        <v>2</v>
      </c>
      <c r="E19" s="130">
        <v>2</v>
      </c>
      <c r="F19" s="130">
        <v>2</v>
      </c>
      <c r="G19" s="130">
        <v>2</v>
      </c>
      <c r="H19" s="130">
        <v>2</v>
      </c>
      <c r="I19" s="130">
        <f>SUM(B19:H19)</f>
        <v>15</v>
      </c>
      <c r="L19" t="s">
        <v>191</v>
      </c>
      <c r="M19" t="s">
        <v>203</v>
      </c>
      <c r="N19">
        <v>17</v>
      </c>
      <c r="O19">
        <f>P19-N19</f>
        <v>42</v>
      </c>
      <c r="P19">
        <f>R19-R18</f>
        <v>59</v>
      </c>
      <c r="Q19" s="134">
        <f>O19/P19</f>
        <v>0.71186440677966101</v>
      </c>
      <c r="R19" s="136">
        <v>161</v>
      </c>
      <c r="T19" s="135">
        <f>U19/P19*60</f>
        <v>8.1214689265536655E-2</v>
      </c>
      <c r="U19" s="135">
        <f>W19-V19</f>
        <v>7.9861111111111049E-2</v>
      </c>
      <c r="V19" s="135">
        <v>0.78055555555555556</v>
      </c>
      <c r="W19" s="135">
        <v>0.86041666666666661</v>
      </c>
    </row>
    <row r="20" spans="2:24" x14ac:dyDescent="0.2">
      <c r="B20" s="130">
        <f>B19*60/1.5</f>
        <v>120</v>
      </c>
      <c r="C20" s="130">
        <f t="shared" ref="C20:H20" si="8">C19*60/1.5</f>
        <v>80</v>
      </c>
      <c r="D20" s="130">
        <f t="shared" si="8"/>
        <v>80</v>
      </c>
      <c r="E20" s="130">
        <f t="shared" si="8"/>
        <v>80</v>
      </c>
      <c r="F20" s="130">
        <f t="shared" si="8"/>
        <v>80</v>
      </c>
      <c r="G20" s="130">
        <f t="shared" si="8"/>
        <v>80</v>
      </c>
      <c r="H20" s="130">
        <f t="shared" si="8"/>
        <v>80</v>
      </c>
      <c r="I20" s="130">
        <f>SUM(B20:H20)</f>
        <v>600</v>
      </c>
      <c r="L20" s="196" t="s">
        <v>193</v>
      </c>
      <c r="M20" s="196"/>
      <c r="N20">
        <f>SUM(N17:N19)</f>
        <v>42</v>
      </c>
      <c r="O20">
        <f>SUM(O17:O19)</f>
        <v>119</v>
      </c>
      <c r="P20">
        <f>SUM(P17:P19)</f>
        <v>161</v>
      </c>
      <c r="Q20" s="134">
        <f>O20/P20</f>
        <v>0.73913043478260865</v>
      </c>
      <c r="T20" s="135">
        <f>AVERAGE(T17:T19)</f>
        <v>6.8639023405972513E-2</v>
      </c>
      <c r="U20" s="135">
        <f>SUM(U17:U19)</f>
        <v>0.18402777777777768</v>
      </c>
      <c r="V20" s="135"/>
      <c r="W20" s="135"/>
    </row>
    <row r="21" spans="2:24" x14ac:dyDescent="0.2">
      <c r="B21" s="130">
        <f t="shared" ref="B21:G21" si="9">B19*$C$9</f>
        <v>360</v>
      </c>
      <c r="C21" s="130">
        <f t="shared" si="9"/>
        <v>240</v>
      </c>
      <c r="D21" s="130">
        <f t="shared" si="9"/>
        <v>240</v>
      </c>
      <c r="E21" s="130">
        <f t="shared" si="9"/>
        <v>240</v>
      </c>
      <c r="F21" s="130">
        <f t="shared" si="9"/>
        <v>240</v>
      </c>
      <c r="G21" s="130">
        <f t="shared" si="9"/>
        <v>240</v>
      </c>
      <c r="H21" s="130"/>
      <c r="I21" s="130" t="e">
        <f>SUM(B21:H21)+#REF!</f>
        <v>#REF!</v>
      </c>
      <c r="Q21" s="134"/>
      <c r="R21" s="136"/>
      <c r="T21" s="135"/>
      <c r="U21" s="135"/>
      <c r="V21" s="135"/>
      <c r="W21" s="135"/>
    </row>
    <row r="22" spans="2:24" x14ac:dyDescent="0.2">
      <c r="K22" s="129">
        <v>43988</v>
      </c>
      <c r="L22" t="s">
        <v>189</v>
      </c>
      <c r="M22" t="s">
        <v>204</v>
      </c>
      <c r="N22">
        <v>11</v>
      </c>
      <c r="O22">
        <f>P22-N22</f>
        <v>11</v>
      </c>
      <c r="P22">
        <f>R22</f>
        <v>22</v>
      </c>
      <c r="Q22" s="134">
        <f t="shared" ref="Q22:Q27" si="10">O22/P22</f>
        <v>0.5</v>
      </c>
      <c r="R22" s="136">
        <v>22</v>
      </c>
      <c r="T22" s="135">
        <f>U22/P22*60</f>
        <v>7.3863636363636354E-2</v>
      </c>
      <c r="U22" s="135">
        <f>W22-V22</f>
        <v>2.7083333333333331E-2</v>
      </c>
      <c r="V22" s="135">
        <v>2.0833333333333332E-2</v>
      </c>
      <c r="W22" s="135">
        <v>4.7916666666666663E-2</v>
      </c>
    </row>
    <row r="23" spans="2:24" x14ac:dyDescent="0.2">
      <c r="L23" t="s">
        <v>189</v>
      </c>
      <c r="M23" t="s">
        <v>205</v>
      </c>
      <c r="N23">
        <v>2</v>
      </c>
      <c r="O23">
        <f>P23-N23</f>
        <v>12</v>
      </c>
      <c r="P23">
        <f>R23-R22</f>
        <v>14</v>
      </c>
      <c r="Q23" s="134">
        <f t="shared" si="10"/>
        <v>0.8571428571428571</v>
      </c>
      <c r="R23" s="136">
        <v>36</v>
      </c>
      <c r="T23" s="135">
        <f>U23/P23*60</f>
        <v>4.4642857142857137E-2</v>
      </c>
      <c r="U23" s="135">
        <f>W23-V23</f>
        <v>1.0416666666666664E-2</v>
      </c>
      <c r="V23" s="135">
        <f>W22</f>
        <v>4.7916666666666663E-2</v>
      </c>
      <c r="W23" s="135">
        <v>5.8333333333333327E-2</v>
      </c>
    </row>
    <row r="24" spans="2:24" x14ac:dyDescent="0.2">
      <c r="B24" t="s">
        <v>178</v>
      </c>
      <c r="F24" s="132">
        <v>43986</v>
      </c>
      <c r="G24" s="132">
        <v>43987</v>
      </c>
      <c r="H24" s="132">
        <v>43988</v>
      </c>
      <c r="I24" s="130"/>
      <c r="L24" t="s">
        <v>189</v>
      </c>
      <c r="M24" t="s">
        <v>206</v>
      </c>
      <c r="N24">
        <v>7</v>
      </c>
      <c r="O24">
        <f>P24-N24</f>
        <v>8</v>
      </c>
      <c r="P24">
        <f>R24-R23</f>
        <v>15</v>
      </c>
      <c r="Q24" s="134">
        <f t="shared" si="10"/>
        <v>0.53333333333333333</v>
      </c>
      <c r="R24" s="136">
        <v>51</v>
      </c>
      <c r="T24" s="135">
        <f>U24/P24*60</f>
        <v>5.5555555555555608E-2</v>
      </c>
      <c r="U24" s="135">
        <f>W24-V24</f>
        <v>1.3888888888888902E-2</v>
      </c>
      <c r="V24" s="135">
        <f>W23</f>
        <v>5.8333333333333327E-2</v>
      </c>
      <c r="W24" s="135">
        <v>7.2222222222222229E-2</v>
      </c>
    </row>
    <row r="25" spans="2:24" x14ac:dyDescent="0.2">
      <c r="D25" s="128"/>
      <c r="F25" s="130">
        <v>2</v>
      </c>
      <c r="G25" s="130">
        <v>1</v>
      </c>
      <c r="H25" s="130">
        <v>5</v>
      </c>
      <c r="I25" s="130">
        <f>SUM(F25:H25)</f>
        <v>8</v>
      </c>
      <c r="L25" t="s">
        <v>191</v>
      </c>
      <c r="M25" t="s">
        <v>207</v>
      </c>
      <c r="N25">
        <v>5</v>
      </c>
      <c r="O25">
        <f>P25-N25</f>
        <v>17</v>
      </c>
      <c r="P25">
        <f>R25-R24</f>
        <v>22</v>
      </c>
      <c r="Q25" s="134">
        <f t="shared" si="10"/>
        <v>0.77272727272727271</v>
      </c>
      <c r="R25" s="136">
        <v>73</v>
      </c>
      <c r="T25" s="135">
        <f>U25/P25*60</f>
        <v>4.1666666666666671E-2</v>
      </c>
      <c r="U25" s="135">
        <f>W25-V25</f>
        <v>1.5277777777777779E-2</v>
      </c>
      <c r="V25" s="135">
        <f>W24</f>
        <v>7.2222222222222229E-2</v>
      </c>
      <c r="W25" s="135">
        <v>8.7500000000000008E-2</v>
      </c>
    </row>
    <row r="26" spans="2:24" x14ac:dyDescent="0.2">
      <c r="F26" s="133">
        <v>112</v>
      </c>
      <c r="G26" s="133">
        <v>128</v>
      </c>
      <c r="H26" s="133">
        <f>R19+R26</f>
        <v>251</v>
      </c>
      <c r="I26" s="133">
        <f>SUM(F26:H26)</f>
        <v>491</v>
      </c>
      <c r="L26" t="s">
        <v>191</v>
      </c>
      <c r="M26" t="s">
        <v>208</v>
      </c>
      <c r="N26">
        <v>5</v>
      </c>
      <c r="O26">
        <f>P26-N26</f>
        <v>12</v>
      </c>
      <c r="P26">
        <f>R26-R25</f>
        <v>17</v>
      </c>
      <c r="Q26" s="134">
        <f t="shared" si="10"/>
        <v>0.70588235294117652</v>
      </c>
      <c r="R26" s="136">
        <v>90</v>
      </c>
      <c r="T26" s="135">
        <f>U26/P26*60</f>
        <v>4.6568627450980324E-2</v>
      </c>
      <c r="U26" s="135">
        <f>W26-V26</f>
        <v>1.3194444444444425E-2</v>
      </c>
      <c r="V26" s="135">
        <f>W25</f>
        <v>8.7500000000000008E-2</v>
      </c>
      <c r="W26" s="135">
        <v>0.10069444444444443</v>
      </c>
    </row>
    <row r="27" spans="2:24" x14ac:dyDescent="0.2">
      <c r="B27" s="132">
        <f>$H$8+1</f>
        <v>43989</v>
      </c>
      <c r="C27" s="132">
        <f t="shared" ref="C27:H27" si="11">B27+1</f>
        <v>43990</v>
      </c>
      <c r="D27" s="132">
        <f t="shared" si="11"/>
        <v>43991</v>
      </c>
      <c r="E27" s="132">
        <f t="shared" si="11"/>
        <v>43992</v>
      </c>
      <c r="F27" s="132">
        <f t="shared" si="11"/>
        <v>43993</v>
      </c>
      <c r="G27" s="132">
        <f t="shared" si="11"/>
        <v>43994</v>
      </c>
      <c r="H27" s="132">
        <f t="shared" si="11"/>
        <v>43995</v>
      </c>
      <c r="I27" s="130"/>
      <c r="N27">
        <f>SUM(N22:N26)</f>
        <v>30</v>
      </c>
      <c r="O27">
        <f>SUM(O22:O26)</f>
        <v>60</v>
      </c>
      <c r="P27">
        <f>SUM(P22:P26)</f>
        <v>90</v>
      </c>
      <c r="Q27" s="134">
        <f t="shared" si="10"/>
        <v>0.66666666666666663</v>
      </c>
      <c r="T27" s="135">
        <f>AVERAGE(T17:T24)</f>
        <v>6.4088306097991307E-2</v>
      </c>
      <c r="U27" s="135">
        <f>SUM(U17:U24)</f>
        <v>0.41944444444444429</v>
      </c>
      <c r="X27" s="135">
        <f>AVERAGE(T7,T15,T20,T27)</f>
        <v>6.2732981831374282E-2</v>
      </c>
    </row>
    <row r="28" spans="2:24" x14ac:dyDescent="0.2">
      <c r="B28" s="130">
        <v>3</v>
      </c>
      <c r="C28" s="130">
        <v>1</v>
      </c>
      <c r="D28" s="130">
        <v>1</v>
      </c>
      <c r="E28" s="130">
        <v>1</v>
      </c>
      <c r="F28" s="130">
        <v>1</v>
      </c>
      <c r="G28" s="130">
        <v>1</v>
      </c>
      <c r="H28" s="130"/>
      <c r="I28" s="130">
        <f>SUM(B28:H28)</f>
        <v>8</v>
      </c>
    </row>
    <row r="29" spans="2:24" ht="15" x14ac:dyDescent="0.2">
      <c r="B29" s="130">
        <f t="shared" ref="B29:G29" si="12">B28*$C$9</f>
        <v>360</v>
      </c>
      <c r="C29" s="130">
        <f t="shared" si="12"/>
        <v>120</v>
      </c>
      <c r="D29" s="130">
        <f t="shared" si="12"/>
        <v>120</v>
      </c>
      <c r="E29" s="130">
        <f t="shared" si="12"/>
        <v>120</v>
      </c>
      <c r="F29" s="130">
        <f t="shared" si="12"/>
        <v>120</v>
      </c>
      <c r="G29" s="130">
        <f t="shared" si="12"/>
        <v>120</v>
      </c>
      <c r="H29" s="130"/>
      <c r="I29" s="130">
        <f>SUM(B29:H29)+I26</f>
        <v>1451</v>
      </c>
      <c r="L29" s="148">
        <v>3</v>
      </c>
      <c r="M29" s="149" t="s">
        <v>57</v>
      </c>
      <c r="O29">
        <f t="shared" ref="O29:O60" si="13">P29-S29</f>
        <v>0</v>
      </c>
      <c r="P29">
        <f>R29</f>
        <v>0</v>
      </c>
      <c r="Q29" s="134" t="e">
        <f>O29/P29</f>
        <v>#DIV/0!</v>
      </c>
      <c r="T29" s="135" t="e">
        <f>U29/P29*60</f>
        <v>#DIV/0!</v>
      </c>
      <c r="U29" s="135">
        <f>W29-V29</f>
        <v>0</v>
      </c>
      <c r="V29" s="135"/>
    </row>
    <row r="30" spans="2:24" ht="15" x14ac:dyDescent="0.2">
      <c r="L30" s="150">
        <v>26</v>
      </c>
      <c r="M30" s="149" t="s">
        <v>77</v>
      </c>
      <c r="O30">
        <f t="shared" si="13"/>
        <v>0</v>
      </c>
      <c r="P30">
        <f t="shared" ref="P30:P93" si="14">R30-R29</f>
        <v>0</v>
      </c>
      <c r="Q30" s="134" t="e">
        <f>O30/P30</f>
        <v>#DIV/0!</v>
      </c>
      <c r="T30" s="135" t="e">
        <f t="shared" ref="T30:T93" si="15">U30/P30*60</f>
        <v>#DIV/0!</v>
      </c>
      <c r="U30" s="135">
        <f>W30-V30</f>
        <v>0</v>
      </c>
      <c r="V30" s="135">
        <f>W29</f>
        <v>0</v>
      </c>
    </row>
    <row r="31" spans="2:24" ht="15" x14ac:dyDescent="0.2">
      <c r="L31" s="150">
        <v>2</v>
      </c>
      <c r="M31" s="151" t="s">
        <v>85</v>
      </c>
      <c r="O31">
        <f t="shared" si="13"/>
        <v>0</v>
      </c>
      <c r="P31">
        <f t="shared" si="14"/>
        <v>0</v>
      </c>
      <c r="Q31" s="134" t="e">
        <f t="shared" ref="Q31:Q94" si="16">O31/P31</f>
        <v>#DIV/0!</v>
      </c>
      <c r="T31" s="135" t="e">
        <f t="shared" si="15"/>
        <v>#DIV/0!</v>
      </c>
      <c r="U31" s="135">
        <f t="shared" ref="U31:U94" si="17">W31-V31</f>
        <v>0</v>
      </c>
      <c r="V31" s="135">
        <f>W30</f>
        <v>0</v>
      </c>
    </row>
    <row r="32" spans="2:24" ht="15" x14ac:dyDescent="0.2">
      <c r="L32" s="150">
        <v>9</v>
      </c>
      <c r="M32" s="149" t="s">
        <v>74</v>
      </c>
      <c r="O32">
        <f t="shared" si="13"/>
        <v>0</v>
      </c>
      <c r="P32">
        <f t="shared" si="14"/>
        <v>0</v>
      </c>
      <c r="Q32" s="134" t="e">
        <f t="shared" si="16"/>
        <v>#DIV/0!</v>
      </c>
      <c r="T32" s="135" t="e">
        <f t="shared" si="15"/>
        <v>#DIV/0!</v>
      </c>
      <c r="U32" s="135">
        <f t="shared" si="17"/>
        <v>0</v>
      </c>
      <c r="V32" s="135">
        <f t="shared" ref="V32:V95" si="18">W31</f>
        <v>0</v>
      </c>
    </row>
    <row r="33" spans="5:22" ht="15" x14ac:dyDescent="0.2">
      <c r="L33" s="152">
        <v>2</v>
      </c>
      <c r="M33" s="151" t="s">
        <v>45</v>
      </c>
      <c r="O33">
        <f t="shared" si="13"/>
        <v>0</v>
      </c>
      <c r="P33">
        <f t="shared" si="14"/>
        <v>0</v>
      </c>
      <c r="Q33" s="134" t="e">
        <f t="shared" si="16"/>
        <v>#DIV/0!</v>
      </c>
      <c r="T33" s="135" t="e">
        <f t="shared" si="15"/>
        <v>#DIV/0!</v>
      </c>
      <c r="U33" s="135">
        <f t="shared" si="17"/>
        <v>0</v>
      </c>
      <c r="V33" s="135">
        <f t="shared" si="18"/>
        <v>0</v>
      </c>
    </row>
    <row r="34" spans="5:22" ht="15" x14ac:dyDescent="0.2">
      <c r="L34" s="153">
        <v>6</v>
      </c>
      <c r="M34" s="151" t="s">
        <v>108</v>
      </c>
      <c r="O34">
        <f t="shared" si="13"/>
        <v>0</v>
      </c>
      <c r="P34">
        <f t="shared" si="14"/>
        <v>0</v>
      </c>
      <c r="Q34" s="134" t="e">
        <f t="shared" si="16"/>
        <v>#DIV/0!</v>
      </c>
      <c r="T34" s="135" t="e">
        <f t="shared" si="15"/>
        <v>#DIV/0!</v>
      </c>
      <c r="U34" s="135">
        <f t="shared" si="17"/>
        <v>0</v>
      </c>
      <c r="V34" s="135">
        <f t="shared" si="18"/>
        <v>0</v>
      </c>
    </row>
    <row r="35" spans="5:22" ht="15" x14ac:dyDescent="0.2">
      <c r="E35" t="s">
        <v>200</v>
      </c>
      <c r="F35" s="137">
        <v>0.78055555555555556</v>
      </c>
      <c r="G35" s="135">
        <v>0.81319444444444444</v>
      </c>
      <c r="H35" s="135">
        <f>G35-F35</f>
        <v>3.2638888888888884E-2</v>
      </c>
      <c r="I35" s="137">
        <f>F35+H35+H36</f>
        <v>0.86041666666666672</v>
      </c>
      <c r="L35" s="154">
        <v>19</v>
      </c>
      <c r="M35" s="151" t="s">
        <v>117</v>
      </c>
      <c r="O35">
        <f t="shared" si="13"/>
        <v>0</v>
      </c>
      <c r="P35">
        <f t="shared" si="14"/>
        <v>0</v>
      </c>
      <c r="Q35" s="134" t="e">
        <f t="shared" si="16"/>
        <v>#DIV/0!</v>
      </c>
      <c r="T35" s="135" t="e">
        <f t="shared" si="15"/>
        <v>#DIV/0!</v>
      </c>
      <c r="U35" s="135">
        <f t="shared" si="17"/>
        <v>0</v>
      </c>
      <c r="V35" s="135">
        <f t="shared" si="18"/>
        <v>0</v>
      </c>
    </row>
    <row r="36" spans="5:22" ht="15" x14ac:dyDescent="0.2">
      <c r="F36" s="135">
        <v>0.89097222222222217</v>
      </c>
      <c r="G36" s="137">
        <v>0.93819444444444444</v>
      </c>
      <c r="H36" s="135">
        <f>G36-F36</f>
        <v>4.7222222222222276E-2</v>
      </c>
      <c r="L36" s="150">
        <v>15</v>
      </c>
      <c r="M36" s="151" t="s">
        <v>89</v>
      </c>
      <c r="O36">
        <f t="shared" si="13"/>
        <v>0</v>
      </c>
      <c r="P36">
        <f t="shared" si="14"/>
        <v>0</v>
      </c>
      <c r="Q36" s="134" t="e">
        <f t="shared" si="16"/>
        <v>#DIV/0!</v>
      </c>
      <c r="T36" s="135" t="e">
        <f t="shared" si="15"/>
        <v>#DIV/0!</v>
      </c>
      <c r="U36" s="135">
        <f t="shared" si="17"/>
        <v>0</v>
      </c>
      <c r="V36" s="135">
        <f t="shared" si="18"/>
        <v>0</v>
      </c>
    </row>
    <row r="37" spans="5:22" ht="15" x14ac:dyDescent="0.2">
      <c r="L37" s="152">
        <v>5</v>
      </c>
      <c r="M37" s="151" t="s">
        <v>48</v>
      </c>
      <c r="O37">
        <f t="shared" si="13"/>
        <v>0</v>
      </c>
      <c r="P37">
        <f t="shared" si="14"/>
        <v>0</v>
      </c>
      <c r="Q37" s="134" t="e">
        <f t="shared" si="16"/>
        <v>#DIV/0!</v>
      </c>
      <c r="T37" s="135" t="e">
        <f t="shared" si="15"/>
        <v>#DIV/0!</v>
      </c>
      <c r="U37" s="135">
        <f t="shared" si="17"/>
        <v>0</v>
      </c>
      <c r="V37" s="135">
        <f t="shared" si="18"/>
        <v>0</v>
      </c>
    </row>
    <row r="38" spans="5:22" ht="15" x14ac:dyDescent="0.2">
      <c r="L38" s="150">
        <v>27</v>
      </c>
      <c r="M38" s="151" t="s">
        <v>93</v>
      </c>
      <c r="O38">
        <f t="shared" si="13"/>
        <v>0</v>
      </c>
      <c r="P38">
        <f t="shared" si="14"/>
        <v>0</v>
      </c>
      <c r="Q38" s="134" t="e">
        <f t="shared" si="16"/>
        <v>#DIV/0!</v>
      </c>
      <c r="T38" s="135" t="e">
        <f t="shared" si="15"/>
        <v>#DIV/0!</v>
      </c>
      <c r="U38" s="135">
        <f t="shared" si="17"/>
        <v>0</v>
      </c>
      <c r="V38" s="135">
        <f t="shared" si="18"/>
        <v>0</v>
      </c>
    </row>
    <row r="39" spans="5:22" ht="15" x14ac:dyDescent="0.2">
      <c r="L39" s="153">
        <v>5</v>
      </c>
      <c r="M39" s="151" t="s">
        <v>109</v>
      </c>
      <c r="O39">
        <f t="shared" si="13"/>
        <v>0</v>
      </c>
      <c r="P39">
        <f t="shared" si="14"/>
        <v>0</v>
      </c>
      <c r="Q39" s="134" t="e">
        <f t="shared" si="16"/>
        <v>#DIV/0!</v>
      </c>
      <c r="T39" s="135" t="e">
        <f t="shared" si="15"/>
        <v>#DIV/0!</v>
      </c>
      <c r="U39" s="135">
        <f t="shared" si="17"/>
        <v>0</v>
      </c>
      <c r="V39" s="135">
        <f t="shared" si="18"/>
        <v>0</v>
      </c>
    </row>
    <row r="40" spans="5:22" ht="15" x14ac:dyDescent="0.2">
      <c r="L40" s="154">
        <v>17</v>
      </c>
      <c r="M40" s="151" t="s">
        <v>122</v>
      </c>
      <c r="O40">
        <f t="shared" si="13"/>
        <v>0</v>
      </c>
      <c r="P40">
        <f t="shared" si="14"/>
        <v>0</v>
      </c>
      <c r="Q40" s="134" t="e">
        <f t="shared" si="16"/>
        <v>#DIV/0!</v>
      </c>
      <c r="T40" s="135" t="e">
        <f t="shared" si="15"/>
        <v>#DIV/0!</v>
      </c>
      <c r="U40" s="135">
        <f t="shared" si="17"/>
        <v>0</v>
      </c>
      <c r="V40" s="135">
        <f t="shared" si="18"/>
        <v>0</v>
      </c>
    </row>
    <row r="41" spans="5:22" ht="15" x14ac:dyDescent="0.2">
      <c r="L41" s="150">
        <v>16</v>
      </c>
      <c r="M41" s="151" t="s">
        <v>72</v>
      </c>
      <c r="O41">
        <f t="shared" si="13"/>
        <v>0</v>
      </c>
      <c r="P41">
        <f t="shared" si="14"/>
        <v>0</v>
      </c>
      <c r="Q41" s="134" t="e">
        <f t="shared" si="16"/>
        <v>#DIV/0!</v>
      </c>
      <c r="T41" s="135" t="e">
        <f t="shared" si="15"/>
        <v>#DIV/0!</v>
      </c>
      <c r="U41" s="135">
        <f t="shared" si="17"/>
        <v>0</v>
      </c>
      <c r="V41" s="135">
        <f t="shared" si="18"/>
        <v>0</v>
      </c>
    </row>
    <row r="42" spans="5:22" ht="15" x14ac:dyDescent="0.2">
      <c r="L42" s="150">
        <v>12</v>
      </c>
      <c r="M42" s="151" t="s">
        <v>92</v>
      </c>
      <c r="O42">
        <f t="shared" si="13"/>
        <v>0</v>
      </c>
      <c r="P42">
        <f t="shared" si="14"/>
        <v>0</v>
      </c>
      <c r="Q42" s="134" t="e">
        <f t="shared" si="16"/>
        <v>#DIV/0!</v>
      </c>
      <c r="T42" s="135" t="e">
        <f t="shared" si="15"/>
        <v>#DIV/0!</v>
      </c>
      <c r="U42" s="135">
        <f t="shared" si="17"/>
        <v>0</v>
      </c>
      <c r="V42" s="135">
        <f t="shared" si="18"/>
        <v>0</v>
      </c>
    </row>
    <row r="43" spans="5:22" ht="15" x14ac:dyDescent="0.2">
      <c r="L43" s="154">
        <v>16</v>
      </c>
      <c r="M43" s="151" t="s">
        <v>127</v>
      </c>
      <c r="O43">
        <f t="shared" si="13"/>
        <v>0</v>
      </c>
      <c r="P43">
        <f t="shared" si="14"/>
        <v>0</v>
      </c>
      <c r="Q43" s="134" t="e">
        <f t="shared" si="16"/>
        <v>#DIV/0!</v>
      </c>
      <c r="T43" s="135" t="e">
        <f t="shared" si="15"/>
        <v>#DIV/0!</v>
      </c>
      <c r="U43" s="135">
        <f t="shared" si="17"/>
        <v>0</v>
      </c>
      <c r="V43" s="135">
        <f t="shared" si="18"/>
        <v>0</v>
      </c>
    </row>
    <row r="44" spans="5:22" ht="15" x14ac:dyDescent="0.2">
      <c r="L44" s="155">
        <v>5</v>
      </c>
      <c r="M44" s="151" t="s">
        <v>53</v>
      </c>
      <c r="O44">
        <f t="shared" si="13"/>
        <v>0</v>
      </c>
      <c r="P44">
        <f t="shared" si="14"/>
        <v>0</v>
      </c>
      <c r="Q44" s="134" t="e">
        <f t="shared" si="16"/>
        <v>#DIV/0!</v>
      </c>
      <c r="T44" s="135" t="e">
        <f t="shared" si="15"/>
        <v>#DIV/0!</v>
      </c>
      <c r="U44" s="135">
        <f t="shared" si="17"/>
        <v>0</v>
      </c>
      <c r="V44" s="135">
        <f t="shared" si="18"/>
        <v>0</v>
      </c>
    </row>
    <row r="45" spans="5:22" ht="15" x14ac:dyDescent="0.2">
      <c r="L45" s="154">
        <v>11</v>
      </c>
      <c r="M45" s="151" t="s">
        <v>134</v>
      </c>
      <c r="O45">
        <f t="shared" si="13"/>
        <v>0</v>
      </c>
      <c r="P45">
        <f t="shared" si="14"/>
        <v>0</v>
      </c>
      <c r="Q45" s="134" t="e">
        <f t="shared" si="16"/>
        <v>#DIV/0!</v>
      </c>
      <c r="T45" s="135" t="e">
        <f t="shared" si="15"/>
        <v>#DIV/0!</v>
      </c>
      <c r="U45" s="135">
        <f t="shared" si="17"/>
        <v>0</v>
      </c>
      <c r="V45" s="135">
        <f t="shared" si="18"/>
        <v>0</v>
      </c>
    </row>
    <row r="46" spans="5:22" ht="15" x14ac:dyDescent="0.2">
      <c r="L46" s="150">
        <v>20</v>
      </c>
      <c r="M46" s="151" t="s">
        <v>88</v>
      </c>
      <c r="O46">
        <f t="shared" si="13"/>
        <v>0</v>
      </c>
      <c r="P46">
        <f t="shared" si="14"/>
        <v>0</v>
      </c>
      <c r="Q46" s="134" t="e">
        <f t="shared" si="16"/>
        <v>#DIV/0!</v>
      </c>
      <c r="T46" s="135" t="e">
        <f t="shared" si="15"/>
        <v>#DIV/0!</v>
      </c>
      <c r="U46" s="135">
        <f t="shared" si="17"/>
        <v>0</v>
      </c>
      <c r="V46" s="135">
        <f t="shared" si="18"/>
        <v>0</v>
      </c>
    </row>
    <row r="47" spans="5:22" ht="15" x14ac:dyDescent="0.2">
      <c r="L47" s="154">
        <v>25</v>
      </c>
      <c r="M47" s="151" t="s">
        <v>125</v>
      </c>
      <c r="O47">
        <f t="shared" si="13"/>
        <v>0</v>
      </c>
      <c r="P47">
        <f t="shared" si="14"/>
        <v>0</v>
      </c>
      <c r="Q47" s="134" t="e">
        <f t="shared" si="16"/>
        <v>#DIV/0!</v>
      </c>
      <c r="T47" s="135" t="e">
        <f t="shared" si="15"/>
        <v>#DIV/0!</v>
      </c>
      <c r="U47" s="135">
        <f t="shared" si="17"/>
        <v>0</v>
      </c>
      <c r="V47" s="135">
        <f t="shared" si="18"/>
        <v>0</v>
      </c>
    </row>
    <row r="48" spans="5:22" ht="15" x14ac:dyDescent="0.2">
      <c r="L48" s="154">
        <v>20</v>
      </c>
      <c r="M48" s="151" t="s">
        <v>113</v>
      </c>
      <c r="O48">
        <f t="shared" si="13"/>
        <v>0</v>
      </c>
      <c r="P48">
        <f t="shared" si="14"/>
        <v>0</v>
      </c>
      <c r="Q48" s="134" t="e">
        <f t="shared" si="16"/>
        <v>#DIV/0!</v>
      </c>
      <c r="T48" s="135" t="e">
        <f t="shared" si="15"/>
        <v>#DIV/0!</v>
      </c>
      <c r="U48" s="135">
        <f t="shared" si="17"/>
        <v>0</v>
      </c>
      <c r="V48" s="135">
        <f t="shared" si="18"/>
        <v>0</v>
      </c>
    </row>
    <row r="49" spans="12:22" ht="15" x14ac:dyDescent="0.2">
      <c r="L49" s="154">
        <v>8</v>
      </c>
      <c r="M49" s="151" t="s">
        <v>119</v>
      </c>
      <c r="O49">
        <f t="shared" si="13"/>
        <v>0</v>
      </c>
      <c r="P49">
        <f t="shared" si="14"/>
        <v>0</v>
      </c>
      <c r="Q49" s="134" t="e">
        <f t="shared" si="16"/>
        <v>#DIV/0!</v>
      </c>
      <c r="T49" s="135" t="e">
        <f t="shared" si="15"/>
        <v>#DIV/0!</v>
      </c>
      <c r="U49" s="135">
        <f t="shared" si="17"/>
        <v>0</v>
      </c>
      <c r="V49" s="135">
        <f t="shared" si="18"/>
        <v>0</v>
      </c>
    </row>
    <row r="50" spans="12:22" ht="15" x14ac:dyDescent="0.2">
      <c r="L50" s="150">
        <v>8</v>
      </c>
      <c r="M50" s="151" t="s">
        <v>69</v>
      </c>
      <c r="O50">
        <f t="shared" si="13"/>
        <v>0</v>
      </c>
      <c r="P50">
        <f t="shared" si="14"/>
        <v>0</v>
      </c>
      <c r="Q50" s="134" t="e">
        <f t="shared" si="16"/>
        <v>#DIV/0!</v>
      </c>
      <c r="T50" s="135" t="e">
        <f t="shared" si="15"/>
        <v>#DIV/0!</v>
      </c>
      <c r="U50" s="135">
        <f t="shared" si="17"/>
        <v>0</v>
      </c>
      <c r="V50" s="135">
        <f t="shared" si="18"/>
        <v>0</v>
      </c>
    </row>
    <row r="51" spans="12:22" ht="15" x14ac:dyDescent="0.2">
      <c r="L51" s="153">
        <v>3</v>
      </c>
      <c r="M51" s="151" t="s">
        <v>98</v>
      </c>
      <c r="O51">
        <f t="shared" si="13"/>
        <v>0</v>
      </c>
      <c r="P51">
        <f t="shared" si="14"/>
        <v>0</v>
      </c>
      <c r="Q51" s="134" t="e">
        <f t="shared" si="16"/>
        <v>#DIV/0!</v>
      </c>
      <c r="T51" s="135" t="e">
        <f t="shared" si="15"/>
        <v>#DIV/0!</v>
      </c>
      <c r="U51" s="135">
        <f t="shared" si="17"/>
        <v>0</v>
      </c>
      <c r="V51" s="135">
        <f t="shared" si="18"/>
        <v>0</v>
      </c>
    </row>
    <row r="52" spans="12:22" ht="15" x14ac:dyDescent="0.2">
      <c r="L52" s="154">
        <v>10</v>
      </c>
      <c r="M52" s="151" t="s">
        <v>132</v>
      </c>
      <c r="O52">
        <f t="shared" si="13"/>
        <v>0</v>
      </c>
      <c r="P52">
        <f t="shared" si="14"/>
        <v>0</v>
      </c>
      <c r="Q52" s="134" t="e">
        <f t="shared" si="16"/>
        <v>#DIV/0!</v>
      </c>
      <c r="T52" s="135" t="e">
        <f t="shared" si="15"/>
        <v>#DIV/0!</v>
      </c>
      <c r="U52" s="135">
        <f t="shared" si="17"/>
        <v>0</v>
      </c>
      <c r="V52" s="135">
        <f t="shared" si="18"/>
        <v>0</v>
      </c>
    </row>
    <row r="53" spans="12:22" ht="15" x14ac:dyDescent="0.2">
      <c r="L53" s="150">
        <v>13</v>
      </c>
      <c r="M53" s="151" t="s">
        <v>91</v>
      </c>
      <c r="O53">
        <f t="shared" si="13"/>
        <v>0</v>
      </c>
      <c r="P53">
        <f t="shared" si="14"/>
        <v>0</v>
      </c>
      <c r="Q53" s="134" t="e">
        <f t="shared" si="16"/>
        <v>#DIV/0!</v>
      </c>
      <c r="T53" s="135" t="e">
        <f t="shared" si="15"/>
        <v>#DIV/0!</v>
      </c>
      <c r="U53" s="135">
        <f t="shared" si="17"/>
        <v>0</v>
      </c>
      <c r="V53" s="135">
        <f t="shared" si="18"/>
        <v>0</v>
      </c>
    </row>
    <row r="54" spans="12:22" ht="15" x14ac:dyDescent="0.2">
      <c r="L54" s="153">
        <v>13</v>
      </c>
      <c r="M54" s="151" t="s">
        <v>96</v>
      </c>
      <c r="O54">
        <f t="shared" si="13"/>
        <v>0</v>
      </c>
      <c r="P54">
        <f t="shared" si="14"/>
        <v>0</v>
      </c>
      <c r="Q54" s="134" t="e">
        <f t="shared" si="16"/>
        <v>#DIV/0!</v>
      </c>
      <c r="T54" s="135" t="e">
        <f t="shared" si="15"/>
        <v>#DIV/0!</v>
      </c>
      <c r="U54" s="135">
        <f t="shared" si="17"/>
        <v>0</v>
      </c>
      <c r="V54" s="135">
        <f t="shared" si="18"/>
        <v>0</v>
      </c>
    </row>
    <row r="55" spans="12:22" ht="15" x14ac:dyDescent="0.2">
      <c r="L55" s="153">
        <v>7</v>
      </c>
      <c r="M55" s="151" t="s">
        <v>105</v>
      </c>
      <c r="O55">
        <f t="shared" si="13"/>
        <v>0</v>
      </c>
      <c r="P55">
        <f t="shared" si="14"/>
        <v>0</v>
      </c>
      <c r="Q55" s="134" t="e">
        <f t="shared" si="16"/>
        <v>#DIV/0!</v>
      </c>
      <c r="T55" s="135" t="e">
        <f t="shared" si="15"/>
        <v>#DIV/0!</v>
      </c>
      <c r="U55" s="135">
        <f t="shared" si="17"/>
        <v>0</v>
      </c>
      <c r="V55" s="135">
        <f t="shared" si="18"/>
        <v>0</v>
      </c>
    </row>
    <row r="56" spans="12:22" ht="15" x14ac:dyDescent="0.2">
      <c r="L56" s="154">
        <v>18</v>
      </c>
      <c r="M56" s="151" t="s">
        <v>120</v>
      </c>
      <c r="O56">
        <f t="shared" si="13"/>
        <v>0</v>
      </c>
      <c r="P56">
        <f t="shared" si="14"/>
        <v>0</v>
      </c>
      <c r="Q56" s="134" t="e">
        <f t="shared" si="16"/>
        <v>#DIV/0!</v>
      </c>
      <c r="T56" s="135" t="e">
        <f t="shared" si="15"/>
        <v>#DIV/0!</v>
      </c>
      <c r="U56" s="135">
        <f t="shared" si="17"/>
        <v>0</v>
      </c>
      <c r="V56" s="135">
        <f t="shared" si="18"/>
        <v>0</v>
      </c>
    </row>
    <row r="57" spans="12:22" ht="15" x14ac:dyDescent="0.2">
      <c r="L57" s="153">
        <v>1</v>
      </c>
      <c r="M57" s="151" t="s">
        <v>103</v>
      </c>
      <c r="O57">
        <f t="shared" si="13"/>
        <v>0</v>
      </c>
      <c r="P57">
        <f t="shared" si="14"/>
        <v>0</v>
      </c>
      <c r="Q57" s="134" t="e">
        <f t="shared" si="16"/>
        <v>#DIV/0!</v>
      </c>
      <c r="T57" s="135" t="e">
        <f t="shared" si="15"/>
        <v>#DIV/0!</v>
      </c>
      <c r="U57" s="135">
        <f t="shared" si="17"/>
        <v>0</v>
      </c>
      <c r="V57" s="135">
        <f t="shared" si="18"/>
        <v>0</v>
      </c>
    </row>
    <row r="58" spans="12:22" ht="15" x14ac:dyDescent="0.2">
      <c r="L58" s="150">
        <v>22</v>
      </c>
      <c r="M58" s="151" t="s">
        <v>81</v>
      </c>
      <c r="O58">
        <f t="shared" si="13"/>
        <v>0</v>
      </c>
      <c r="P58">
        <f t="shared" si="14"/>
        <v>0</v>
      </c>
      <c r="Q58" s="134" t="e">
        <f t="shared" si="16"/>
        <v>#DIV/0!</v>
      </c>
      <c r="T58" s="135" t="e">
        <f t="shared" si="15"/>
        <v>#DIV/0!</v>
      </c>
      <c r="U58" s="135">
        <f t="shared" si="17"/>
        <v>0</v>
      </c>
      <c r="V58" s="135">
        <f t="shared" si="18"/>
        <v>0</v>
      </c>
    </row>
    <row r="59" spans="12:22" ht="15" x14ac:dyDescent="0.2">
      <c r="L59" s="150">
        <v>21</v>
      </c>
      <c r="M59" s="151" t="s">
        <v>94</v>
      </c>
      <c r="O59">
        <f t="shared" si="13"/>
        <v>0</v>
      </c>
      <c r="P59">
        <f t="shared" si="14"/>
        <v>0</v>
      </c>
      <c r="Q59" s="134" t="e">
        <f t="shared" si="16"/>
        <v>#DIV/0!</v>
      </c>
      <c r="T59" s="135" t="e">
        <f t="shared" si="15"/>
        <v>#DIV/0!</v>
      </c>
      <c r="U59" s="135">
        <f t="shared" si="17"/>
        <v>0</v>
      </c>
      <c r="V59" s="135">
        <f t="shared" si="18"/>
        <v>0</v>
      </c>
    </row>
    <row r="60" spans="12:22" ht="15" x14ac:dyDescent="0.2">
      <c r="L60" s="154">
        <v>3</v>
      </c>
      <c r="M60" s="151" t="s">
        <v>121</v>
      </c>
      <c r="O60">
        <f t="shared" si="13"/>
        <v>0</v>
      </c>
      <c r="P60">
        <f t="shared" si="14"/>
        <v>0</v>
      </c>
      <c r="Q60" s="134" t="e">
        <f t="shared" si="16"/>
        <v>#DIV/0!</v>
      </c>
      <c r="T60" s="135" t="e">
        <f t="shared" si="15"/>
        <v>#DIV/0!</v>
      </c>
      <c r="U60" s="135">
        <f t="shared" si="17"/>
        <v>0</v>
      </c>
      <c r="V60" s="135">
        <f t="shared" si="18"/>
        <v>0</v>
      </c>
    </row>
    <row r="61" spans="12:22" ht="15" x14ac:dyDescent="0.2">
      <c r="L61" s="148">
        <v>8</v>
      </c>
      <c r="M61" s="151" t="s">
        <v>67</v>
      </c>
      <c r="O61">
        <f t="shared" ref="O61:O92" si="19">P61-S61</f>
        <v>0</v>
      </c>
      <c r="P61">
        <f t="shared" si="14"/>
        <v>0</v>
      </c>
      <c r="Q61" s="134" t="e">
        <f t="shared" si="16"/>
        <v>#DIV/0!</v>
      </c>
      <c r="T61" s="135" t="e">
        <f t="shared" si="15"/>
        <v>#DIV/0!</v>
      </c>
      <c r="U61" s="135">
        <f t="shared" si="17"/>
        <v>0</v>
      </c>
      <c r="V61" s="135">
        <f t="shared" si="18"/>
        <v>0</v>
      </c>
    </row>
    <row r="62" spans="12:22" ht="15" x14ac:dyDescent="0.2">
      <c r="L62" s="155">
        <v>7</v>
      </c>
      <c r="M62" s="151" t="s">
        <v>52</v>
      </c>
      <c r="O62">
        <f t="shared" si="19"/>
        <v>0</v>
      </c>
      <c r="P62">
        <f t="shared" si="14"/>
        <v>0</v>
      </c>
      <c r="Q62" s="134" t="e">
        <f t="shared" si="16"/>
        <v>#DIV/0!</v>
      </c>
      <c r="T62" s="135" t="e">
        <f t="shared" si="15"/>
        <v>#DIV/0!</v>
      </c>
      <c r="U62" s="135">
        <f t="shared" si="17"/>
        <v>0</v>
      </c>
      <c r="V62" s="135">
        <f t="shared" si="18"/>
        <v>0</v>
      </c>
    </row>
    <row r="63" spans="12:22" ht="15" x14ac:dyDescent="0.2">
      <c r="L63" s="152">
        <v>8</v>
      </c>
      <c r="M63" s="151" t="s">
        <v>1</v>
      </c>
      <c r="O63">
        <f t="shared" si="19"/>
        <v>0</v>
      </c>
      <c r="P63">
        <f t="shared" si="14"/>
        <v>0</v>
      </c>
      <c r="Q63" s="134" t="e">
        <f t="shared" si="16"/>
        <v>#DIV/0!</v>
      </c>
      <c r="T63" s="135" t="e">
        <f t="shared" si="15"/>
        <v>#DIV/0!</v>
      </c>
      <c r="U63" s="135">
        <f t="shared" si="17"/>
        <v>0</v>
      </c>
      <c r="V63" s="135">
        <f t="shared" si="18"/>
        <v>0</v>
      </c>
    </row>
    <row r="64" spans="12:22" ht="15" x14ac:dyDescent="0.2">
      <c r="L64" s="153">
        <v>10</v>
      </c>
      <c r="M64" s="151" t="s">
        <v>101</v>
      </c>
      <c r="O64">
        <f t="shared" si="19"/>
        <v>0</v>
      </c>
      <c r="P64">
        <f t="shared" si="14"/>
        <v>0</v>
      </c>
      <c r="Q64" s="134" t="e">
        <f t="shared" si="16"/>
        <v>#DIV/0!</v>
      </c>
      <c r="T64" s="135" t="e">
        <f t="shared" si="15"/>
        <v>#DIV/0!</v>
      </c>
      <c r="U64" s="135">
        <f t="shared" si="17"/>
        <v>0</v>
      </c>
      <c r="V64" s="135">
        <f t="shared" si="18"/>
        <v>0</v>
      </c>
    </row>
    <row r="65" spans="12:22" ht="15" x14ac:dyDescent="0.2">
      <c r="L65" s="150">
        <v>4</v>
      </c>
      <c r="M65" s="151" t="s">
        <v>87</v>
      </c>
      <c r="O65">
        <f t="shared" si="19"/>
        <v>0</v>
      </c>
      <c r="P65">
        <f t="shared" si="14"/>
        <v>0</v>
      </c>
      <c r="Q65" s="134" t="e">
        <f t="shared" si="16"/>
        <v>#DIV/0!</v>
      </c>
      <c r="T65" s="135" t="e">
        <f t="shared" si="15"/>
        <v>#DIV/0!</v>
      </c>
      <c r="U65" s="135">
        <f t="shared" si="17"/>
        <v>0</v>
      </c>
      <c r="V65" s="135">
        <f t="shared" si="18"/>
        <v>0</v>
      </c>
    </row>
    <row r="66" spans="12:22" ht="15" x14ac:dyDescent="0.2">
      <c r="L66" s="154">
        <v>21</v>
      </c>
      <c r="M66" s="151" t="s">
        <v>116</v>
      </c>
      <c r="O66">
        <f t="shared" si="19"/>
        <v>0</v>
      </c>
      <c r="P66">
        <f t="shared" si="14"/>
        <v>0</v>
      </c>
      <c r="Q66" s="134" t="e">
        <f t="shared" si="16"/>
        <v>#DIV/0!</v>
      </c>
      <c r="T66" s="135" t="e">
        <f t="shared" si="15"/>
        <v>#DIV/0!</v>
      </c>
      <c r="U66" s="135">
        <f t="shared" si="17"/>
        <v>0</v>
      </c>
      <c r="V66" s="135">
        <f t="shared" si="18"/>
        <v>0</v>
      </c>
    </row>
    <row r="67" spans="12:22" ht="15" x14ac:dyDescent="0.2">
      <c r="L67" s="150">
        <v>7</v>
      </c>
      <c r="M67" s="151" t="s">
        <v>90</v>
      </c>
      <c r="O67">
        <f t="shared" si="19"/>
        <v>0</v>
      </c>
      <c r="P67">
        <f t="shared" si="14"/>
        <v>0</v>
      </c>
      <c r="Q67" s="134" t="e">
        <f t="shared" si="16"/>
        <v>#DIV/0!</v>
      </c>
      <c r="T67" s="135" t="e">
        <f t="shared" si="15"/>
        <v>#DIV/0!</v>
      </c>
      <c r="U67" s="135">
        <f t="shared" si="17"/>
        <v>0</v>
      </c>
      <c r="V67" s="135">
        <f t="shared" si="18"/>
        <v>0</v>
      </c>
    </row>
    <row r="68" spans="12:22" ht="15" x14ac:dyDescent="0.2">
      <c r="L68" s="154">
        <v>24</v>
      </c>
      <c r="M68" s="151" t="s">
        <v>129</v>
      </c>
      <c r="O68">
        <f t="shared" si="19"/>
        <v>0</v>
      </c>
      <c r="P68">
        <f t="shared" si="14"/>
        <v>0</v>
      </c>
      <c r="Q68" s="134" t="e">
        <f t="shared" si="16"/>
        <v>#DIV/0!</v>
      </c>
      <c r="T68" s="135" t="e">
        <f t="shared" si="15"/>
        <v>#DIV/0!</v>
      </c>
      <c r="U68" s="135">
        <f t="shared" si="17"/>
        <v>0</v>
      </c>
      <c r="V68" s="135">
        <f t="shared" si="18"/>
        <v>0</v>
      </c>
    </row>
    <row r="69" spans="12:22" ht="15" x14ac:dyDescent="0.2">
      <c r="L69" s="154">
        <v>7</v>
      </c>
      <c r="M69" s="151" t="s">
        <v>130</v>
      </c>
      <c r="O69">
        <f t="shared" si="19"/>
        <v>0</v>
      </c>
      <c r="P69">
        <f t="shared" si="14"/>
        <v>0</v>
      </c>
      <c r="Q69" s="134" t="e">
        <f t="shared" si="16"/>
        <v>#DIV/0!</v>
      </c>
      <c r="T69" s="135" t="e">
        <f t="shared" si="15"/>
        <v>#DIV/0!</v>
      </c>
      <c r="U69" s="135">
        <f t="shared" si="17"/>
        <v>0</v>
      </c>
      <c r="V69" s="135">
        <f t="shared" si="18"/>
        <v>0</v>
      </c>
    </row>
    <row r="70" spans="12:22" ht="15" x14ac:dyDescent="0.2">
      <c r="L70" s="148">
        <v>11</v>
      </c>
      <c r="M70" s="151" t="s">
        <v>58</v>
      </c>
      <c r="O70">
        <f t="shared" si="19"/>
        <v>0</v>
      </c>
      <c r="P70">
        <f t="shared" si="14"/>
        <v>0</v>
      </c>
      <c r="Q70" s="134" t="e">
        <f t="shared" si="16"/>
        <v>#DIV/0!</v>
      </c>
      <c r="T70" s="135" t="e">
        <f t="shared" si="15"/>
        <v>#DIV/0!</v>
      </c>
      <c r="U70" s="135">
        <f t="shared" si="17"/>
        <v>0</v>
      </c>
      <c r="V70" s="135">
        <f t="shared" si="18"/>
        <v>0</v>
      </c>
    </row>
    <row r="71" spans="12:22" ht="15" x14ac:dyDescent="0.2">
      <c r="L71" s="148">
        <v>2</v>
      </c>
      <c r="M71" s="151" t="s">
        <v>64</v>
      </c>
      <c r="O71">
        <f t="shared" si="19"/>
        <v>0</v>
      </c>
      <c r="P71">
        <f t="shared" si="14"/>
        <v>0</v>
      </c>
      <c r="Q71" s="134" t="e">
        <f t="shared" si="16"/>
        <v>#DIV/0!</v>
      </c>
      <c r="T71" s="135" t="e">
        <f t="shared" si="15"/>
        <v>#DIV/0!</v>
      </c>
      <c r="U71" s="135">
        <f t="shared" si="17"/>
        <v>0</v>
      </c>
      <c r="V71" s="135">
        <f t="shared" si="18"/>
        <v>0</v>
      </c>
    </row>
    <row r="72" spans="12:22" ht="15" x14ac:dyDescent="0.2">
      <c r="L72" s="148">
        <v>10</v>
      </c>
      <c r="M72" s="151" t="s">
        <v>59</v>
      </c>
      <c r="O72">
        <f t="shared" si="19"/>
        <v>0</v>
      </c>
      <c r="P72">
        <f t="shared" si="14"/>
        <v>0</v>
      </c>
      <c r="Q72" s="134" t="e">
        <f t="shared" si="16"/>
        <v>#DIV/0!</v>
      </c>
      <c r="T72" s="135" t="e">
        <f t="shared" si="15"/>
        <v>#DIV/0!</v>
      </c>
      <c r="U72" s="135">
        <f t="shared" si="17"/>
        <v>0</v>
      </c>
      <c r="V72" s="135">
        <f t="shared" si="18"/>
        <v>0</v>
      </c>
    </row>
    <row r="73" spans="12:22" ht="15" x14ac:dyDescent="0.2">
      <c r="L73" s="156">
        <v>5</v>
      </c>
      <c r="M73" s="151" t="s">
        <v>141</v>
      </c>
      <c r="O73">
        <f t="shared" si="19"/>
        <v>0</v>
      </c>
      <c r="P73">
        <f t="shared" si="14"/>
        <v>0</v>
      </c>
      <c r="Q73" s="134" t="e">
        <f t="shared" si="16"/>
        <v>#DIV/0!</v>
      </c>
      <c r="T73" s="135" t="e">
        <f t="shared" si="15"/>
        <v>#DIV/0!</v>
      </c>
      <c r="U73" s="135">
        <f t="shared" si="17"/>
        <v>0</v>
      </c>
      <c r="V73" s="135">
        <f t="shared" si="18"/>
        <v>0</v>
      </c>
    </row>
    <row r="74" spans="12:22" ht="15" x14ac:dyDescent="0.2">
      <c r="L74" s="154">
        <v>6</v>
      </c>
      <c r="M74" s="151" t="s">
        <v>128</v>
      </c>
      <c r="O74">
        <f t="shared" si="19"/>
        <v>0</v>
      </c>
      <c r="P74">
        <f t="shared" si="14"/>
        <v>0</v>
      </c>
      <c r="Q74" s="134" t="e">
        <f t="shared" si="16"/>
        <v>#DIV/0!</v>
      </c>
      <c r="T74" s="135" t="e">
        <f t="shared" si="15"/>
        <v>#DIV/0!</v>
      </c>
      <c r="U74" s="135">
        <f t="shared" si="17"/>
        <v>0</v>
      </c>
      <c r="V74" s="135">
        <f t="shared" si="18"/>
        <v>0</v>
      </c>
    </row>
    <row r="75" spans="12:22" ht="15" x14ac:dyDescent="0.2">
      <c r="L75" s="150">
        <v>11</v>
      </c>
      <c r="M75" s="151" t="s">
        <v>83</v>
      </c>
      <c r="O75">
        <f t="shared" si="19"/>
        <v>0</v>
      </c>
      <c r="P75">
        <f t="shared" si="14"/>
        <v>0</v>
      </c>
      <c r="Q75" s="134" t="e">
        <f t="shared" si="16"/>
        <v>#DIV/0!</v>
      </c>
      <c r="T75" s="135" t="e">
        <f t="shared" si="15"/>
        <v>#DIV/0!</v>
      </c>
      <c r="U75" s="135">
        <f t="shared" si="17"/>
        <v>0</v>
      </c>
      <c r="V75" s="135">
        <f t="shared" si="18"/>
        <v>0</v>
      </c>
    </row>
    <row r="76" spans="12:22" ht="15" x14ac:dyDescent="0.2">
      <c r="L76" s="155">
        <v>2</v>
      </c>
      <c r="M76" s="151" t="s">
        <v>49</v>
      </c>
      <c r="O76">
        <f t="shared" si="19"/>
        <v>0</v>
      </c>
      <c r="P76">
        <f t="shared" si="14"/>
        <v>0</v>
      </c>
      <c r="Q76" s="134" t="e">
        <f t="shared" si="16"/>
        <v>#DIV/0!</v>
      </c>
      <c r="T76" s="135" t="e">
        <f t="shared" si="15"/>
        <v>#DIV/0!</v>
      </c>
      <c r="U76" s="135">
        <f t="shared" si="17"/>
        <v>0</v>
      </c>
      <c r="V76" s="135">
        <f t="shared" si="18"/>
        <v>0</v>
      </c>
    </row>
    <row r="77" spans="12:22" ht="15" x14ac:dyDescent="0.2">
      <c r="L77" s="158">
        <v>14</v>
      </c>
      <c r="M77" s="159" t="s">
        <v>75</v>
      </c>
      <c r="N77" s="120"/>
      <c r="O77" s="120">
        <f t="shared" si="19"/>
        <v>0</v>
      </c>
      <c r="P77" s="120">
        <f t="shared" si="14"/>
        <v>0</v>
      </c>
      <c r="Q77" s="160" t="e">
        <f t="shared" si="16"/>
        <v>#DIV/0!</v>
      </c>
      <c r="R77" s="120"/>
      <c r="S77" s="120"/>
      <c r="T77" s="161" t="e">
        <f t="shared" si="15"/>
        <v>#DIV/0!</v>
      </c>
      <c r="U77" s="161">
        <f t="shared" si="17"/>
        <v>0</v>
      </c>
      <c r="V77" s="161">
        <f t="shared" si="18"/>
        <v>0</v>
      </c>
    </row>
    <row r="78" spans="12:22" ht="15" x14ac:dyDescent="0.2">
      <c r="L78" s="152">
        <v>1</v>
      </c>
      <c r="M78" s="151" t="s">
        <v>46</v>
      </c>
      <c r="O78">
        <f t="shared" si="19"/>
        <v>0</v>
      </c>
      <c r="P78">
        <f t="shared" si="14"/>
        <v>0</v>
      </c>
      <c r="Q78" s="134" t="e">
        <f t="shared" si="16"/>
        <v>#DIV/0!</v>
      </c>
      <c r="T78" s="135" t="e">
        <f t="shared" si="15"/>
        <v>#DIV/0!</v>
      </c>
      <c r="U78" s="135">
        <f t="shared" si="17"/>
        <v>0</v>
      </c>
      <c r="V78" s="135">
        <f t="shared" si="18"/>
        <v>0</v>
      </c>
    </row>
    <row r="79" spans="12:22" ht="15" x14ac:dyDescent="0.2">
      <c r="L79" s="148">
        <v>14</v>
      </c>
      <c r="M79" s="151" t="s">
        <v>66</v>
      </c>
      <c r="O79">
        <f t="shared" si="19"/>
        <v>0</v>
      </c>
      <c r="P79">
        <f t="shared" si="14"/>
        <v>0</v>
      </c>
      <c r="Q79" s="134" t="e">
        <f t="shared" si="16"/>
        <v>#DIV/0!</v>
      </c>
      <c r="T79" s="135" t="e">
        <f t="shared" si="15"/>
        <v>#DIV/0!</v>
      </c>
      <c r="U79" s="135">
        <f t="shared" si="17"/>
        <v>0</v>
      </c>
      <c r="V79" s="135">
        <f t="shared" si="18"/>
        <v>0</v>
      </c>
    </row>
    <row r="80" spans="12:22" ht="15" x14ac:dyDescent="0.2">
      <c r="L80" s="150">
        <v>25</v>
      </c>
      <c r="M80" s="151" t="s">
        <v>70</v>
      </c>
      <c r="O80">
        <f t="shared" si="19"/>
        <v>0</v>
      </c>
      <c r="P80">
        <f t="shared" si="14"/>
        <v>0</v>
      </c>
      <c r="Q80" s="134" t="e">
        <f t="shared" si="16"/>
        <v>#DIV/0!</v>
      </c>
      <c r="T80" s="135" t="e">
        <f t="shared" si="15"/>
        <v>#DIV/0!</v>
      </c>
      <c r="U80" s="135">
        <f t="shared" si="17"/>
        <v>0</v>
      </c>
      <c r="V80" s="135">
        <f t="shared" si="18"/>
        <v>0</v>
      </c>
    </row>
    <row r="81" spans="12:22" ht="15" x14ac:dyDescent="0.2">
      <c r="L81" s="150">
        <v>23</v>
      </c>
      <c r="M81" s="151" t="s">
        <v>95</v>
      </c>
      <c r="O81">
        <f t="shared" si="19"/>
        <v>0</v>
      </c>
      <c r="P81">
        <f t="shared" si="14"/>
        <v>0</v>
      </c>
      <c r="Q81" s="134" t="e">
        <f t="shared" si="16"/>
        <v>#DIV/0!</v>
      </c>
      <c r="T81" s="135" t="e">
        <f t="shared" si="15"/>
        <v>#DIV/0!</v>
      </c>
      <c r="U81" s="135">
        <f t="shared" si="17"/>
        <v>0</v>
      </c>
      <c r="V81" s="135">
        <f t="shared" si="18"/>
        <v>0</v>
      </c>
    </row>
    <row r="82" spans="12:22" ht="15" x14ac:dyDescent="0.2">
      <c r="L82" s="154">
        <v>12</v>
      </c>
      <c r="M82" s="151" t="s">
        <v>111</v>
      </c>
      <c r="O82">
        <f t="shared" si="19"/>
        <v>0</v>
      </c>
      <c r="P82">
        <f t="shared" si="14"/>
        <v>0</v>
      </c>
      <c r="Q82" s="134" t="e">
        <f t="shared" si="16"/>
        <v>#DIV/0!</v>
      </c>
      <c r="T82" s="135" t="e">
        <f t="shared" si="15"/>
        <v>#DIV/0!</v>
      </c>
      <c r="U82" s="135">
        <f t="shared" si="17"/>
        <v>0</v>
      </c>
      <c r="V82" s="135">
        <f t="shared" si="18"/>
        <v>0</v>
      </c>
    </row>
    <row r="83" spans="12:22" ht="15" x14ac:dyDescent="0.2">
      <c r="L83" s="154">
        <v>15</v>
      </c>
      <c r="M83" s="151" t="s">
        <v>133</v>
      </c>
      <c r="O83">
        <f t="shared" si="19"/>
        <v>0</v>
      </c>
      <c r="P83">
        <f t="shared" si="14"/>
        <v>0</v>
      </c>
      <c r="Q83" s="134" t="e">
        <f t="shared" si="16"/>
        <v>#DIV/0!</v>
      </c>
      <c r="T83" s="135" t="e">
        <f t="shared" si="15"/>
        <v>#DIV/0!</v>
      </c>
      <c r="U83" s="135">
        <f t="shared" si="17"/>
        <v>0</v>
      </c>
      <c r="V83" s="135">
        <f t="shared" si="18"/>
        <v>0</v>
      </c>
    </row>
    <row r="84" spans="12:22" ht="15" x14ac:dyDescent="0.2">
      <c r="L84" s="154">
        <v>13</v>
      </c>
      <c r="M84" s="151" t="s">
        <v>123</v>
      </c>
      <c r="O84">
        <f t="shared" si="19"/>
        <v>0</v>
      </c>
      <c r="P84">
        <f t="shared" si="14"/>
        <v>0</v>
      </c>
      <c r="Q84" s="134" t="e">
        <f t="shared" si="16"/>
        <v>#DIV/0!</v>
      </c>
      <c r="T84" s="135" t="e">
        <f t="shared" si="15"/>
        <v>#DIV/0!</v>
      </c>
      <c r="U84" s="135">
        <f t="shared" si="17"/>
        <v>0</v>
      </c>
      <c r="V84" s="135">
        <f t="shared" si="18"/>
        <v>0</v>
      </c>
    </row>
    <row r="85" spans="12:22" ht="15" x14ac:dyDescent="0.2">
      <c r="L85" s="148">
        <v>5</v>
      </c>
      <c r="M85" s="151" t="s">
        <v>209</v>
      </c>
      <c r="O85">
        <f t="shared" si="19"/>
        <v>0</v>
      </c>
      <c r="P85">
        <f t="shared" si="14"/>
        <v>0</v>
      </c>
      <c r="Q85" s="134" t="e">
        <f t="shared" si="16"/>
        <v>#DIV/0!</v>
      </c>
      <c r="T85" s="135" t="e">
        <f t="shared" si="15"/>
        <v>#DIV/0!</v>
      </c>
      <c r="U85" s="135">
        <f t="shared" si="17"/>
        <v>0</v>
      </c>
      <c r="V85" s="135">
        <f t="shared" si="18"/>
        <v>0</v>
      </c>
    </row>
    <row r="86" spans="12:22" ht="15" x14ac:dyDescent="0.2">
      <c r="L86" s="150">
        <v>6</v>
      </c>
      <c r="M86" s="151" t="s">
        <v>76</v>
      </c>
      <c r="O86">
        <f t="shared" si="19"/>
        <v>0</v>
      </c>
      <c r="P86">
        <f t="shared" si="14"/>
        <v>0</v>
      </c>
      <c r="Q86" s="134" t="e">
        <f t="shared" si="16"/>
        <v>#DIV/0!</v>
      </c>
      <c r="T86" s="135" t="e">
        <f t="shared" si="15"/>
        <v>#DIV/0!</v>
      </c>
      <c r="U86" s="135">
        <f t="shared" si="17"/>
        <v>0</v>
      </c>
      <c r="V86" s="135">
        <f t="shared" si="18"/>
        <v>0</v>
      </c>
    </row>
    <row r="87" spans="12:22" ht="15" x14ac:dyDescent="0.2">
      <c r="L87" s="152">
        <v>7</v>
      </c>
      <c r="M87" s="151" t="s">
        <v>44</v>
      </c>
      <c r="O87">
        <f t="shared" si="19"/>
        <v>0</v>
      </c>
      <c r="P87">
        <f t="shared" si="14"/>
        <v>0</v>
      </c>
      <c r="Q87" s="134" t="e">
        <f t="shared" si="16"/>
        <v>#DIV/0!</v>
      </c>
      <c r="T87" s="135" t="e">
        <f t="shared" si="15"/>
        <v>#DIV/0!</v>
      </c>
      <c r="U87" s="135">
        <f t="shared" si="17"/>
        <v>0</v>
      </c>
      <c r="V87" s="135">
        <f t="shared" si="18"/>
        <v>0</v>
      </c>
    </row>
    <row r="88" spans="12:22" ht="15" x14ac:dyDescent="0.2">
      <c r="L88" s="150">
        <v>18</v>
      </c>
      <c r="M88" s="157" t="s">
        <v>80</v>
      </c>
      <c r="O88">
        <f t="shared" si="19"/>
        <v>0</v>
      </c>
      <c r="P88">
        <f t="shared" si="14"/>
        <v>0</v>
      </c>
      <c r="Q88" s="134" t="e">
        <f t="shared" si="16"/>
        <v>#DIV/0!</v>
      </c>
      <c r="T88" s="135" t="e">
        <f t="shared" si="15"/>
        <v>#DIV/0!</v>
      </c>
      <c r="U88" s="135">
        <f t="shared" si="17"/>
        <v>0</v>
      </c>
      <c r="V88" s="135">
        <f t="shared" si="18"/>
        <v>0</v>
      </c>
    </row>
    <row r="89" spans="12:22" ht="15" x14ac:dyDescent="0.2">
      <c r="L89" s="153">
        <v>14</v>
      </c>
      <c r="M89" s="151" t="s">
        <v>102</v>
      </c>
      <c r="O89">
        <f t="shared" si="19"/>
        <v>0</v>
      </c>
      <c r="P89">
        <f t="shared" si="14"/>
        <v>0</v>
      </c>
      <c r="Q89" s="134" t="e">
        <f t="shared" si="16"/>
        <v>#DIV/0!</v>
      </c>
      <c r="T89" s="135" t="e">
        <f t="shared" si="15"/>
        <v>#DIV/0!</v>
      </c>
      <c r="U89" s="135">
        <f t="shared" si="17"/>
        <v>0</v>
      </c>
      <c r="V89" s="135">
        <f t="shared" si="18"/>
        <v>0</v>
      </c>
    </row>
    <row r="90" spans="12:22" ht="15" x14ac:dyDescent="0.2">
      <c r="L90" s="154">
        <v>2</v>
      </c>
      <c r="M90" s="151" t="s">
        <v>124</v>
      </c>
      <c r="O90">
        <f t="shared" si="19"/>
        <v>0</v>
      </c>
      <c r="P90">
        <f t="shared" si="14"/>
        <v>0</v>
      </c>
      <c r="Q90" s="134" t="e">
        <f t="shared" si="16"/>
        <v>#DIV/0!</v>
      </c>
      <c r="T90" s="135" t="e">
        <f t="shared" si="15"/>
        <v>#DIV/0!</v>
      </c>
      <c r="U90" s="135">
        <f t="shared" si="17"/>
        <v>0</v>
      </c>
      <c r="V90" s="135">
        <f t="shared" si="18"/>
        <v>0</v>
      </c>
    </row>
    <row r="91" spans="12:22" ht="15" x14ac:dyDescent="0.2">
      <c r="L91" s="150">
        <v>17</v>
      </c>
      <c r="M91" s="157" t="s">
        <v>79</v>
      </c>
      <c r="O91">
        <f t="shared" si="19"/>
        <v>0</v>
      </c>
      <c r="P91">
        <f t="shared" si="14"/>
        <v>0</v>
      </c>
      <c r="Q91" s="134" t="e">
        <f t="shared" si="16"/>
        <v>#DIV/0!</v>
      </c>
      <c r="T91" s="135" t="e">
        <f t="shared" si="15"/>
        <v>#DIV/0!</v>
      </c>
      <c r="U91" s="135">
        <f t="shared" si="17"/>
        <v>0</v>
      </c>
      <c r="V91" s="135">
        <f t="shared" si="18"/>
        <v>0</v>
      </c>
    </row>
    <row r="92" spans="12:22" ht="15" x14ac:dyDescent="0.2">
      <c r="L92" s="148">
        <v>1</v>
      </c>
      <c r="M92" s="151" t="s">
        <v>65</v>
      </c>
      <c r="O92">
        <f t="shared" si="19"/>
        <v>0</v>
      </c>
      <c r="P92">
        <f t="shared" si="14"/>
        <v>0</v>
      </c>
      <c r="Q92" s="134" t="e">
        <f t="shared" si="16"/>
        <v>#DIV/0!</v>
      </c>
      <c r="T92" s="135" t="e">
        <f t="shared" si="15"/>
        <v>#DIV/0!</v>
      </c>
      <c r="U92" s="135">
        <f t="shared" si="17"/>
        <v>0</v>
      </c>
      <c r="V92" s="135">
        <f t="shared" si="18"/>
        <v>0</v>
      </c>
    </row>
    <row r="93" spans="12:22" ht="15" x14ac:dyDescent="0.2">
      <c r="L93" s="150">
        <v>10</v>
      </c>
      <c r="M93" s="151" t="s">
        <v>82</v>
      </c>
      <c r="O93">
        <f t="shared" ref="O93:O112" si="20">P93-S93</f>
        <v>0</v>
      </c>
      <c r="P93">
        <f t="shared" si="14"/>
        <v>0</v>
      </c>
      <c r="Q93" s="134" t="e">
        <f t="shared" si="16"/>
        <v>#DIV/0!</v>
      </c>
      <c r="T93" s="135" t="e">
        <f t="shared" si="15"/>
        <v>#DIV/0!</v>
      </c>
      <c r="U93" s="135">
        <f t="shared" si="17"/>
        <v>0</v>
      </c>
      <c r="V93" s="135">
        <f t="shared" si="18"/>
        <v>0</v>
      </c>
    </row>
    <row r="94" spans="12:22" ht="15" x14ac:dyDescent="0.2">
      <c r="L94" s="150">
        <v>1</v>
      </c>
      <c r="M94" s="151" t="s">
        <v>84</v>
      </c>
      <c r="O94">
        <f t="shared" si="20"/>
        <v>0</v>
      </c>
      <c r="P94">
        <f t="shared" ref="P94:P112" si="21">R94-R93</f>
        <v>0</v>
      </c>
      <c r="Q94" s="134" t="e">
        <f t="shared" si="16"/>
        <v>#DIV/0!</v>
      </c>
      <c r="T94" s="135" t="e">
        <f t="shared" ref="T94:T112" si="22">U94/P94*60</f>
        <v>#DIV/0!</v>
      </c>
      <c r="U94" s="135">
        <f t="shared" si="17"/>
        <v>0</v>
      </c>
      <c r="V94" s="135">
        <f t="shared" si="18"/>
        <v>0</v>
      </c>
    </row>
    <row r="95" spans="12:22" ht="15" x14ac:dyDescent="0.2">
      <c r="L95" s="153">
        <v>11</v>
      </c>
      <c r="M95" s="151" t="s">
        <v>110</v>
      </c>
      <c r="O95">
        <f t="shared" si="20"/>
        <v>0</v>
      </c>
      <c r="P95">
        <f t="shared" si="21"/>
        <v>0</v>
      </c>
      <c r="Q95" s="134" t="e">
        <f t="shared" ref="Q95:Q112" si="23">O95/P95</f>
        <v>#DIV/0!</v>
      </c>
      <c r="T95" s="135" t="e">
        <f t="shared" si="22"/>
        <v>#DIV/0!</v>
      </c>
      <c r="U95" s="135">
        <f t="shared" ref="U95:U112" si="24">W95-V95</f>
        <v>0</v>
      </c>
      <c r="V95" s="135">
        <f t="shared" si="18"/>
        <v>0</v>
      </c>
    </row>
    <row r="96" spans="12:22" ht="15" x14ac:dyDescent="0.2">
      <c r="L96" s="155">
        <v>3</v>
      </c>
      <c r="M96" s="151" t="s">
        <v>154</v>
      </c>
      <c r="O96">
        <f t="shared" si="20"/>
        <v>0</v>
      </c>
      <c r="P96">
        <f t="shared" si="21"/>
        <v>0</v>
      </c>
      <c r="Q96" s="134" t="e">
        <f t="shared" si="23"/>
        <v>#DIV/0!</v>
      </c>
      <c r="T96" s="135" t="e">
        <f t="shared" si="22"/>
        <v>#DIV/0!</v>
      </c>
      <c r="U96" s="135">
        <f t="shared" si="24"/>
        <v>0</v>
      </c>
      <c r="V96" s="135">
        <f t="shared" ref="V96:V112" si="25">W95</f>
        <v>0</v>
      </c>
    </row>
    <row r="97" spans="12:22" ht="15" x14ac:dyDescent="0.2">
      <c r="L97" s="152">
        <v>6</v>
      </c>
      <c r="M97" s="151" t="s">
        <v>47</v>
      </c>
      <c r="O97">
        <f t="shared" si="20"/>
        <v>0</v>
      </c>
      <c r="P97">
        <f t="shared" si="21"/>
        <v>0</v>
      </c>
      <c r="Q97" s="134" t="e">
        <f t="shared" si="23"/>
        <v>#DIV/0!</v>
      </c>
      <c r="T97" s="135" t="e">
        <f t="shared" si="22"/>
        <v>#DIV/0!</v>
      </c>
      <c r="U97" s="135">
        <f t="shared" si="24"/>
        <v>0</v>
      </c>
      <c r="V97" s="135">
        <f t="shared" si="25"/>
        <v>0</v>
      </c>
    </row>
    <row r="98" spans="12:22" ht="15" x14ac:dyDescent="0.2">
      <c r="L98" s="154">
        <v>22</v>
      </c>
      <c r="M98" s="151" t="s">
        <v>54</v>
      </c>
      <c r="O98">
        <f t="shared" si="20"/>
        <v>0</v>
      </c>
      <c r="P98">
        <f t="shared" si="21"/>
        <v>0</v>
      </c>
      <c r="Q98" s="134" t="e">
        <f t="shared" si="23"/>
        <v>#DIV/0!</v>
      </c>
      <c r="T98" s="135" t="e">
        <f t="shared" si="22"/>
        <v>#DIV/0!</v>
      </c>
      <c r="U98" s="135">
        <f t="shared" si="24"/>
        <v>0</v>
      </c>
      <c r="V98" s="135">
        <f t="shared" si="25"/>
        <v>0</v>
      </c>
    </row>
    <row r="99" spans="12:22" ht="15" x14ac:dyDescent="0.2">
      <c r="L99" s="154">
        <v>23</v>
      </c>
      <c r="M99" s="151" t="s">
        <v>112</v>
      </c>
      <c r="O99">
        <f t="shared" si="20"/>
        <v>0</v>
      </c>
      <c r="P99">
        <f t="shared" si="21"/>
        <v>0</v>
      </c>
      <c r="Q99" s="134" t="e">
        <f t="shared" si="23"/>
        <v>#DIV/0!</v>
      </c>
      <c r="T99" s="135" t="e">
        <f t="shared" si="22"/>
        <v>#DIV/0!</v>
      </c>
      <c r="U99" s="135">
        <f t="shared" si="24"/>
        <v>0</v>
      </c>
      <c r="V99" s="135">
        <f t="shared" si="25"/>
        <v>0</v>
      </c>
    </row>
    <row r="100" spans="12:22" ht="15" x14ac:dyDescent="0.2">
      <c r="L100" s="148">
        <v>4</v>
      </c>
      <c r="M100" s="151" t="s">
        <v>54</v>
      </c>
      <c r="O100">
        <f t="shared" si="20"/>
        <v>0</v>
      </c>
      <c r="P100">
        <f t="shared" si="21"/>
        <v>0</v>
      </c>
      <c r="Q100" s="134" t="e">
        <f t="shared" si="23"/>
        <v>#DIV/0!</v>
      </c>
      <c r="T100" s="135" t="e">
        <f t="shared" si="22"/>
        <v>#DIV/0!</v>
      </c>
      <c r="U100" s="135">
        <f t="shared" si="24"/>
        <v>0</v>
      </c>
      <c r="V100" s="135">
        <f t="shared" si="25"/>
        <v>0</v>
      </c>
    </row>
    <row r="101" spans="12:22" ht="15" x14ac:dyDescent="0.2">
      <c r="L101" s="148">
        <v>9</v>
      </c>
      <c r="M101" s="151" t="s">
        <v>61</v>
      </c>
      <c r="O101">
        <f t="shared" si="20"/>
        <v>0</v>
      </c>
      <c r="P101">
        <f t="shared" si="21"/>
        <v>0</v>
      </c>
      <c r="Q101" s="134" t="e">
        <f t="shared" si="23"/>
        <v>#DIV/0!</v>
      </c>
      <c r="T101" s="135" t="e">
        <f t="shared" si="22"/>
        <v>#DIV/0!</v>
      </c>
      <c r="U101" s="135">
        <f t="shared" si="24"/>
        <v>0</v>
      </c>
      <c r="V101" s="135">
        <f t="shared" si="25"/>
        <v>0</v>
      </c>
    </row>
    <row r="102" spans="12:22" ht="15" x14ac:dyDescent="0.2">
      <c r="L102" s="155">
        <v>4</v>
      </c>
      <c r="M102" s="151" t="s">
        <v>54</v>
      </c>
      <c r="O102">
        <f t="shared" si="20"/>
        <v>0</v>
      </c>
      <c r="P102">
        <f t="shared" si="21"/>
        <v>0</v>
      </c>
      <c r="Q102" s="134" t="e">
        <f t="shared" si="23"/>
        <v>#DIV/0!</v>
      </c>
      <c r="T102" s="135" t="e">
        <f t="shared" si="22"/>
        <v>#DIV/0!</v>
      </c>
      <c r="U102" s="135">
        <f t="shared" si="24"/>
        <v>0</v>
      </c>
      <c r="V102" s="135">
        <f t="shared" si="25"/>
        <v>0</v>
      </c>
    </row>
    <row r="103" spans="12:22" ht="15" x14ac:dyDescent="0.2">
      <c r="L103" s="150">
        <v>28</v>
      </c>
      <c r="M103" s="151" t="s">
        <v>68</v>
      </c>
      <c r="O103">
        <f t="shared" si="20"/>
        <v>0</v>
      </c>
      <c r="P103">
        <f t="shared" si="21"/>
        <v>0</v>
      </c>
      <c r="Q103" s="134" t="e">
        <f t="shared" si="23"/>
        <v>#DIV/0!</v>
      </c>
      <c r="T103" s="135" t="e">
        <f t="shared" si="22"/>
        <v>#DIV/0!</v>
      </c>
      <c r="U103" s="135">
        <f t="shared" si="24"/>
        <v>0</v>
      </c>
      <c r="V103" s="135">
        <f t="shared" si="25"/>
        <v>0</v>
      </c>
    </row>
    <row r="104" spans="12:22" ht="15" x14ac:dyDescent="0.2">
      <c r="L104" s="148">
        <v>7</v>
      </c>
      <c r="M104" s="151" t="s">
        <v>152</v>
      </c>
      <c r="O104">
        <f t="shared" si="20"/>
        <v>0</v>
      </c>
      <c r="P104">
        <f t="shared" si="21"/>
        <v>0</v>
      </c>
      <c r="Q104" s="134" t="e">
        <f t="shared" si="23"/>
        <v>#DIV/0!</v>
      </c>
      <c r="T104" s="135" t="e">
        <f t="shared" si="22"/>
        <v>#DIV/0!</v>
      </c>
      <c r="U104" s="135">
        <f t="shared" si="24"/>
        <v>0</v>
      </c>
      <c r="V104" s="135">
        <f t="shared" si="25"/>
        <v>0</v>
      </c>
    </row>
    <row r="105" spans="12:22" ht="15" x14ac:dyDescent="0.2">
      <c r="L105" s="150">
        <v>19</v>
      </c>
      <c r="M105" s="151" t="s">
        <v>86</v>
      </c>
      <c r="O105">
        <f t="shared" si="20"/>
        <v>0</v>
      </c>
      <c r="P105">
        <f t="shared" si="21"/>
        <v>0</v>
      </c>
      <c r="Q105" s="134" t="e">
        <f t="shared" si="23"/>
        <v>#DIV/0!</v>
      </c>
      <c r="T105" s="135" t="e">
        <f t="shared" si="22"/>
        <v>#DIV/0!</v>
      </c>
      <c r="U105" s="135">
        <f t="shared" si="24"/>
        <v>0</v>
      </c>
      <c r="V105" s="135">
        <f t="shared" si="25"/>
        <v>0</v>
      </c>
    </row>
    <row r="106" spans="12:22" ht="15" x14ac:dyDescent="0.2">
      <c r="L106" s="148">
        <v>13</v>
      </c>
      <c r="M106" s="151" t="s">
        <v>60</v>
      </c>
      <c r="O106">
        <f t="shared" si="20"/>
        <v>0</v>
      </c>
      <c r="P106">
        <f t="shared" si="21"/>
        <v>0</v>
      </c>
      <c r="Q106" s="134" t="e">
        <f t="shared" si="23"/>
        <v>#DIV/0!</v>
      </c>
      <c r="T106" s="135" t="e">
        <f t="shared" si="22"/>
        <v>#DIV/0!</v>
      </c>
      <c r="U106" s="135">
        <f t="shared" si="24"/>
        <v>0</v>
      </c>
      <c r="V106" s="135">
        <f t="shared" si="25"/>
        <v>0</v>
      </c>
    </row>
    <row r="107" spans="12:22" ht="15" x14ac:dyDescent="0.2">
      <c r="L107" s="155">
        <v>6</v>
      </c>
      <c r="M107" s="151" t="s">
        <v>1</v>
      </c>
      <c r="O107">
        <f t="shared" si="20"/>
        <v>0</v>
      </c>
      <c r="P107">
        <f t="shared" si="21"/>
        <v>0</v>
      </c>
      <c r="Q107" s="134" t="e">
        <f t="shared" si="23"/>
        <v>#DIV/0!</v>
      </c>
      <c r="T107" s="135" t="e">
        <f t="shared" si="22"/>
        <v>#DIV/0!</v>
      </c>
      <c r="U107" s="135">
        <f t="shared" si="24"/>
        <v>0</v>
      </c>
      <c r="V107" s="135">
        <f t="shared" si="25"/>
        <v>0</v>
      </c>
    </row>
    <row r="108" spans="12:22" ht="15" x14ac:dyDescent="0.2">
      <c r="L108" s="150">
        <v>24</v>
      </c>
      <c r="M108" s="151" t="s">
        <v>71</v>
      </c>
      <c r="O108">
        <f t="shared" si="20"/>
        <v>0</v>
      </c>
      <c r="P108">
        <f t="shared" si="21"/>
        <v>0</v>
      </c>
      <c r="Q108" s="134" t="e">
        <f t="shared" si="23"/>
        <v>#DIV/0!</v>
      </c>
      <c r="T108" s="135" t="e">
        <f t="shared" si="22"/>
        <v>#DIV/0!</v>
      </c>
      <c r="U108" s="135">
        <f t="shared" si="24"/>
        <v>0</v>
      </c>
      <c r="V108" s="135">
        <f t="shared" si="25"/>
        <v>0</v>
      </c>
    </row>
    <row r="109" spans="12:22" ht="15" x14ac:dyDescent="0.2">
      <c r="L109" s="150">
        <v>29</v>
      </c>
      <c r="M109" s="151" t="s">
        <v>73</v>
      </c>
      <c r="O109">
        <f t="shared" si="20"/>
        <v>0</v>
      </c>
      <c r="P109">
        <f t="shared" si="21"/>
        <v>0</v>
      </c>
      <c r="Q109" s="134" t="e">
        <f t="shared" si="23"/>
        <v>#DIV/0!</v>
      </c>
      <c r="T109" s="135" t="e">
        <f t="shared" si="22"/>
        <v>#DIV/0!</v>
      </c>
      <c r="U109" s="135">
        <f t="shared" si="24"/>
        <v>0</v>
      </c>
      <c r="V109" s="135">
        <f t="shared" si="25"/>
        <v>0</v>
      </c>
    </row>
    <row r="110" spans="12:22" ht="15" x14ac:dyDescent="0.2">
      <c r="L110" s="153">
        <v>15</v>
      </c>
      <c r="M110" s="151" t="s">
        <v>99</v>
      </c>
      <c r="O110">
        <f t="shared" si="20"/>
        <v>0</v>
      </c>
      <c r="P110">
        <f t="shared" si="21"/>
        <v>0</v>
      </c>
      <c r="Q110" s="134" t="e">
        <f t="shared" si="23"/>
        <v>#DIV/0!</v>
      </c>
      <c r="T110" s="135" t="e">
        <f t="shared" si="22"/>
        <v>#DIV/0!</v>
      </c>
      <c r="U110" s="135">
        <f t="shared" si="24"/>
        <v>0</v>
      </c>
      <c r="V110" s="135">
        <f t="shared" si="25"/>
        <v>0</v>
      </c>
    </row>
    <row r="111" spans="12:22" ht="15" x14ac:dyDescent="0.2">
      <c r="L111" s="154">
        <v>26</v>
      </c>
      <c r="M111" s="151" t="s">
        <v>131</v>
      </c>
      <c r="O111">
        <f t="shared" si="20"/>
        <v>0</v>
      </c>
      <c r="P111">
        <f t="shared" si="21"/>
        <v>0</v>
      </c>
      <c r="Q111" s="134" t="e">
        <f t="shared" si="23"/>
        <v>#DIV/0!</v>
      </c>
      <c r="T111" s="135" t="e">
        <f t="shared" si="22"/>
        <v>#DIV/0!</v>
      </c>
      <c r="U111" s="135">
        <f t="shared" si="24"/>
        <v>0</v>
      </c>
      <c r="V111" s="135">
        <f t="shared" si="25"/>
        <v>0</v>
      </c>
    </row>
    <row r="112" spans="12:22" ht="15" x14ac:dyDescent="0.2">
      <c r="L112" s="156">
        <v>2</v>
      </c>
      <c r="M112" s="151" t="s">
        <v>138</v>
      </c>
      <c r="O112">
        <f t="shared" si="20"/>
        <v>0</v>
      </c>
      <c r="P112">
        <f t="shared" si="21"/>
        <v>0</v>
      </c>
      <c r="Q112" s="134" t="e">
        <f t="shared" si="23"/>
        <v>#DIV/0!</v>
      </c>
      <c r="T112" s="135" t="e">
        <f t="shared" si="22"/>
        <v>#DIV/0!</v>
      </c>
      <c r="U112" s="135">
        <f t="shared" si="24"/>
        <v>0</v>
      </c>
      <c r="V112" s="135">
        <f t="shared" si="25"/>
        <v>0</v>
      </c>
    </row>
  </sheetData>
  <mergeCells count="3">
    <mergeCell ref="L7:M7"/>
    <mergeCell ref="L15:M15"/>
    <mergeCell ref="L20:M20"/>
  </mergeCells>
  <phoneticPr fontId="2"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8" tint="-0.249977111117893"/>
  </sheetPr>
  <dimension ref="B1:X112"/>
  <sheetViews>
    <sheetView topLeftCell="A28" workbookViewId="0">
      <selection activeCell="B30" sqref="B30"/>
    </sheetView>
  </sheetViews>
  <sheetFormatPr defaultRowHeight="13.2" x14ac:dyDescent="0.2"/>
  <cols>
    <col min="1" max="1" width="3.33203125" customWidth="1"/>
    <col min="2" max="8" width="10.33203125" customWidth="1"/>
    <col min="9" max="9" width="8.21875" customWidth="1"/>
    <col min="10" max="10" width="2.33203125" customWidth="1"/>
    <col min="11" max="11" width="7.5546875" bestFit="1" customWidth="1"/>
    <col min="12" max="12" width="5.5546875" bestFit="1" customWidth="1"/>
    <col min="13" max="13" width="15.5546875" bestFit="1" customWidth="1"/>
    <col min="18" max="18" width="8.33203125" customWidth="1"/>
    <col min="19" max="19" width="1.77734375" customWidth="1"/>
  </cols>
  <sheetData>
    <row r="1" spans="2:23" x14ac:dyDescent="0.2">
      <c r="B1" s="130"/>
      <c r="C1" s="130" t="s">
        <v>159</v>
      </c>
      <c r="D1" s="130" t="s">
        <v>172</v>
      </c>
      <c r="E1" s="130" t="s">
        <v>173</v>
      </c>
      <c r="N1" t="s">
        <v>181</v>
      </c>
      <c r="O1" t="s">
        <v>182</v>
      </c>
      <c r="P1" t="s">
        <v>159</v>
      </c>
      <c r="Q1" t="s">
        <v>183</v>
      </c>
      <c r="T1" t="s">
        <v>186</v>
      </c>
      <c r="U1" t="s">
        <v>28</v>
      </c>
    </row>
    <row r="2" spans="2:23" x14ac:dyDescent="0.2">
      <c r="B2" s="130" t="s">
        <v>168</v>
      </c>
      <c r="C2" s="130">
        <v>7293</v>
      </c>
      <c r="D2" s="130">
        <v>1967</v>
      </c>
      <c r="E2" s="131">
        <f>D2/C2*60</f>
        <v>16.182640888523242</v>
      </c>
      <c r="K2" s="129">
        <v>43986</v>
      </c>
      <c r="L2" t="s">
        <v>1</v>
      </c>
      <c r="M2" t="s">
        <v>42</v>
      </c>
      <c r="N2">
        <v>6</v>
      </c>
      <c r="O2">
        <f>P2-N2</f>
        <v>25</v>
      </c>
      <c r="P2">
        <v>31</v>
      </c>
      <c r="Q2" s="134">
        <f t="shared" ref="Q2:Q7" si="0">O2/P2</f>
        <v>0.80645161290322576</v>
      </c>
      <c r="R2" s="136">
        <v>31</v>
      </c>
      <c r="T2" s="135">
        <f>U2/P2*60</f>
        <v>7.1236559139784938E-2</v>
      </c>
      <c r="U2" s="135">
        <f>W2-V2</f>
        <v>3.6805555555555557E-2</v>
      </c>
      <c r="V2" s="135">
        <v>0</v>
      </c>
      <c r="W2" s="135">
        <v>3.6805555555555557E-2</v>
      </c>
    </row>
    <row r="3" spans="2:23" x14ac:dyDescent="0.2">
      <c r="B3" s="130" t="s">
        <v>169</v>
      </c>
      <c r="C3" s="130">
        <v>7180</v>
      </c>
      <c r="D3" s="130">
        <v>2250</v>
      </c>
      <c r="E3" s="131">
        <f>D3/C3*60</f>
        <v>18.802228412256266</v>
      </c>
      <c r="L3" t="s">
        <v>184</v>
      </c>
      <c r="M3" t="s">
        <v>185</v>
      </c>
      <c r="N3">
        <v>7</v>
      </c>
      <c r="O3">
        <f>P3-N3</f>
        <v>20</v>
      </c>
      <c r="P3">
        <f>R3-R2</f>
        <v>27</v>
      </c>
      <c r="Q3" s="134">
        <f t="shared" si="0"/>
        <v>0.7407407407407407</v>
      </c>
      <c r="R3">
        <v>58</v>
      </c>
      <c r="T3" s="135">
        <f>U3/P3*60</f>
        <v>4.0123456790123455E-2</v>
      </c>
      <c r="U3" s="135">
        <f>W3-V3</f>
        <v>1.8055555555555554E-2</v>
      </c>
      <c r="V3" s="135">
        <f>W2</f>
        <v>3.6805555555555557E-2</v>
      </c>
      <c r="W3" s="135">
        <v>5.486111111111111E-2</v>
      </c>
    </row>
    <row r="4" spans="2:23" x14ac:dyDescent="0.2">
      <c r="B4" s="130" t="s">
        <v>170</v>
      </c>
      <c r="C4" s="130">
        <v>53</v>
      </c>
      <c r="D4" s="130">
        <v>531</v>
      </c>
      <c r="E4" s="131">
        <f>D4/C4*60</f>
        <v>601.13207547169804</v>
      </c>
      <c r="F4" t="s">
        <v>176</v>
      </c>
      <c r="L4" t="s">
        <v>0</v>
      </c>
      <c r="M4" t="s">
        <v>55</v>
      </c>
      <c r="N4">
        <v>2</v>
      </c>
      <c r="O4">
        <f>P4-N4</f>
        <v>6</v>
      </c>
      <c r="P4">
        <f>R4-R3</f>
        <v>8</v>
      </c>
      <c r="Q4" s="134">
        <f t="shared" si="0"/>
        <v>0.75</v>
      </c>
      <c r="R4">
        <v>66</v>
      </c>
      <c r="T4" s="135">
        <f>U4/P4*60</f>
        <v>4.1666666666666671E-2</v>
      </c>
      <c r="U4" s="135">
        <f>W4-V4</f>
        <v>5.5555555555555566E-3</v>
      </c>
      <c r="V4" s="135">
        <f>W3</f>
        <v>5.486111111111111E-2</v>
      </c>
      <c r="W4" s="135">
        <v>6.0416666666666667E-2</v>
      </c>
    </row>
    <row r="5" spans="2:23" x14ac:dyDescent="0.2">
      <c r="B5" t="s">
        <v>150</v>
      </c>
      <c r="C5">
        <v>1726</v>
      </c>
      <c r="D5" s="128">
        <f>C5*E3/60</f>
        <v>540.87743732590525</v>
      </c>
      <c r="L5" t="s">
        <v>4</v>
      </c>
      <c r="M5" t="s">
        <v>111</v>
      </c>
      <c r="N5">
        <v>2</v>
      </c>
      <c r="O5">
        <f>P5-N5</f>
        <v>9</v>
      </c>
      <c r="P5">
        <f>R5-R4</f>
        <v>11</v>
      </c>
      <c r="Q5" s="134">
        <f t="shared" si="0"/>
        <v>0.81818181818181823</v>
      </c>
      <c r="R5">
        <v>77</v>
      </c>
      <c r="T5" s="135">
        <f>U5/P5*60</f>
        <v>3.7878787878787859E-2</v>
      </c>
      <c r="U5" s="135">
        <f>W5-V5</f>
        <v>6.9444444444444406E-3</v>
      </c>
      <c r="V5" s="135">
        <f>W4</f>
        <v>6.0416666666666667E-2</v>
      </c>
      <c r="W5" s="135">
        <v>6.7361111111111108E-2</v>
      </c>
    </row>
    <row r="6" spans="2:23" x14ac:dyDescent="0.2">
      <c r="D6" s="128">
        <f>D5/60</f>
        <v>9.0146239554317535</v>
      </c>
      <c r="E6" t="s">
        <v>174</v>
      </c>
      <c r="G6" t="s">
        <v>175</v>
      </c>
      <c r="L6" t="s">
        <v>3</v>
      </c>
      <c r="M6" t="s">
        <v>100</v>
      </c>
      <c r="N6">
        <v>11</v>
      </c>
      <c r="O6">
        <f>P6-N6</f>
        <v>24</v>
      </c>
      <c r="P6">
        <f>R6-R5</f>
        <v>35</v>
      </c>
      <c r="Q6" s="134">
        <f t="shared" si="0"/>
        <v>0.68571428571428572</v>
      </c>
      <c r="R6">
        <v>112</v>
      </c>
      <c r="T6" s="135">
        <f>U6/P6*60</f>
        <v>4.4047619047619058E-2</v>
      </c>
      <c r="U6" s="135">
        <f>W6-V6</f>
        <v>2.569444444444445E-2</v>
      </c>
      <c r="V6" s="135">
        <f>W5</f>
        <v>6.7361111111111108E-2</v>
      </c>
      <c r="W6" s="135">
        <v>9.3055555555555558E-2</v>
      </c>
    </row>
    <row r="7" spans="2:23" x14ac:dyDescent="0.2">
      <c r="C7" s="128">
        <f>C5/D6</f>
        <v>191.4666666666667</v>
      </c>
      <c r="D7" t="s">
        <v>177</v>
      </c>
      <c r="L7" s="196" t="s">
        <v>193</v>
      </c>
      <c r="M7" s="196"/>
      <c r="N7">
        <f>SUM(N2:N6)</f>
        <v>28</v>
      </c>
      <c r="O7">
        <f>SUM(O2:O6)</f>
        <v>84</v>
      </c>
      <c r="P7">
        <f>SUM(P2:P6)</f>
        <v>112</v>
      </c>
      <c r="Q7" s="134">
        <f t="shared" si="0"/>
        <v>0.75</v>
      </c>
      <c r="T7" s="135">
        <f>AVERAGE(T2:T6)</f>
        <v>4.6990617904596396E-2</v>
      </c>
      <c r="U7" s="135">
        <f>SUM(U2:U6)</f>
        <v>9.3055555555555558E-2</v>
      </c>
    </row>
    <row r="8" spans="2:23" x14ac:dyDescent="0.2">
      <c r="B8" t="s">
        <v>178</v>
      </c>
      <c r="D8">
        <f>C5*30/60</f>
        <v>863</v>
      </c>
      <c r="F8" s="132">
        <v>43986</v>
      </c>
      <c r="G8" s="132">
        <v>43987</v>
      </c>
      <c r="H8" s="132">
        <v>43988</v>
      </c>
      <c r="I8" s="130"/>
    </row>
    <row r="9" spans="2:23" x14ac:dyDescent="0.2">
      <c r="C9">
        <f>C5/D9</f>
        <v>120</v>
      </c>
      <c r="D9" s="128">
        <f>D8/60</f>
        <v>14.383333333333333</v>
      </c>
      <c r="E9" t="s">
        <v>28</v>
      </c>
      <c r="F9" s="130">
        <v>1</v>
      </c>
      <c r="G9" s="130">
        <v>1</v>
      </c>
      <c r="H9" s="130">
        <v>5</v>
      </c>
      <c r="I9" s="130">
        <f>SUM(F9:H9)</f>
        <v>7</v>
      </c>
      <c r="K9" s="129">
        <v>43991</v>
      </c>
      <c r="L9" t="s">
        <v>1</v>
      </c>
      <c r="M9" t="s">
        <v>43</v>
      </c>
      <c r="N9">
        <v>7</v>
      </c>
      <c r="O9">
        <f t="shared" ref="O9:O14" si="1">P9-N9</f>
        <v>13</v>
      </c>
      <c r="P9">
        <f>R9</f>
        <v>20</v>
      </c>
      <c r="Q9" s="134">
        <f t="shared" ref="Q9:Q15" si="2">O9/P9</f>
        <v>0.65</v>
      </c>
      <c r="R9" s="136">
        <v>20</v>
      </c>
      <c r="T9" s="135">
        <f t="shared" ref="T9:T14" si="3">U9/P9*60</f>
        <v>6.8750000000000006E-2</v>
      </c>
      <c r="U9" s="135">
        <f t="shared" ref="U9:U14" si="4">W9-V9</f>
        <v>2.2916666666666669E-2</v>
      </c>
      <c r="V9" s="135">
        <v>6.805555555555555E-2</v>
      </c>
      <c r="W9" s="135">
        <v>9.0972222222222218E-2</v>
      </c>
    </row>
    <row r="10" spans="2:23" x14ac:dyDescent="0.2">
      <c r="F10" s="133">
        <f>F9*$C$9</f>
        <v>120</v>
      </c>
      <c r="G10" s="133">
        <f>G9*$C$9</f>
        <v>120</v>
      </c>
      <c r="H10" s="133">
        <f>H9*$C$9</f>
        <v>600</v>
      </c>
      <c r="I10" s="133">
        <f>SUM(F10:H10)</f>
        <v>840</v>
      </c>
      <c r="L10" t="s">
        <v>184</v>
      </c>
      <c r="M10" t="s">
        <v>153</v>
      </c>
      <c r="N10">
        <v>14</v>
      </c>
      <c r="O10">
        <f t="shared" si="1"/>
        <v>17</v>
      </c>
      <c r="P10">
        <f>R10-R9</f>
        <v>31</v>
      </c>
      <c r="Q10" s="134">
        <f t="shared" si="2"/>
        <v>0.54838709677419351</v>
      </c>
      <c r="R10" s="136">
        <v>51</v>
      </c>
      <c r="T10" s="135">
        <f t="shared" si="3"/>
        <v>7.9301075268817245E-2</v>
      </c>
      <c r="U10" s="135">
        <f t="shared" si="4"/>
        <v>4.0972222222222243E-2</v>
      </c>
      <c r="V10" s="135">
        <v>0.13680555555555554</v>
      </c>
      <c r="W10" s="135">
        <v>0.17777777777777778</v>
      </c>
    </row>
    <row r="11" spans="2:23" x14ac:dyDescent="0.2">
      <c r="B11" s="132">
        <f>$H$8+1</f>
        <v>43989</v>
      </c>
      <c r="C11" s="132">
        <f t="shared" ref="C11:H11" si="5">B11+1</f>
        <v>43990</v>
      </c>
      <c r="D11" s="132">
        <f t="shared" si="5"/>
        <v>43991</v>
      </c>
      <c r="E11" s="132">
        <f t="shared" si="5"/>
        <v>43992</v>
      </c>
      <c r="F11" s="132">
        <f t="shared" si="5"/>
        <v>43993</v>
      </c>
      <c r="G11" s="132">
        <f t="shared" si="5"/>
        <v>43994</v>
      </c>
      <c r="H11" s="132">
        <f t="shared" si="5"/>
        <v>43995</v>
      </c>
      <c r="I11" s="130"/>
      <c r="L11" t="s">
        <v>0</v>
      </c>
      <c r="M11" t="s">
        <v>56</v>
      </c>
      <c r="N11">
        <v>3</v>
      </c>
      <c r="O11">
        <f t="shared" si="1"/>
        <v>6</v>
      </c>
      <c r="P11">
        <f>R11-R10</f>
        <v>9</v>
      </c>
      <c r="Q11" s="134">
        <f t="shared" si="2"/>
        <v>0.66666666666666663</v>
      </c>
      <c r="R11" s="136">
        <v>60</v>
      </c>
      <c r="T11" s="135">
        <f t="shared" si="3"/>
        <v>4.6296296296296321E-2</v>
      </c>
      <c r="U11" s="135">
        <f t="shared" si="4"/>
        <v>6.9444444444444475E-3</v>
      </c>
      <c r="V11" s="135">
        <f>W10</f>
        <v>0.17777777777777778</v>
      </c>
      <c r="W11" s="135">
        <v>0.18472222222222223</v>
      </c>
    </row>
    <row r="12" spans="2:23" x14ac:dyDescent="0.2">
      <c r="B12" s="130">
        <v>3</v>
      </c>
      <c r="C12" s="130">
        <v>1</v>
      </c>
      <c r="D12" s="130">
        <v>1</v>
      </c>
      <c r="E12" s="130">
        <v>1</v>
      </c>
      <c r="F12" s="130">
        <v>1</v>
      </c>
      <c r="G12" s="130">
        <v>1</v>
      </c>
      <c r="H12" s="130"/>
      <c r="I12" s="130">
        <f>SUM(B12:H12)</f>
        <v>8</v>
      </c>
      <c r="L12" t="s">
        <v>4</v>
      </c>
      <c r="M12" t="s">
        <v>114</v>
      </c>
      <c r="N12">
        <v>2</v>
      </c>
      <c r="O12">
        <f t="shared" si="1"/>
        <v>26</v>
      </c>
      <c r="P12">
        <f>R12-R11</f>
        <v>28</v>
      </c>
      <c r="Q12" s="134">
        <f t="shared" si="2"/>
        <v>0.9285714285714286</v>
      </c>
      <c r="R12" s="136">
        <v>88</v>
      </c>
      <c r="T12" s="135">
        <f t="shared" si="3"/>
        <v>3.5714285714285643E-2</v>
      </c>
      <c r="U12" s="135">
        <f t="shared" si="4"/>
        <v>1.6666666666666635E-2</v>
      </c>
      <c r="V12" s="135">
        <f>W11</f>
        <v>0.18472222222222223</v>
      </c>
      <c r="W12" s="135">
        <v>0.20138888888888887</v>
      </c>
    </row>
    <row r="13" spans="2:23" x14ac:dyDescent="0.2">
      <c r="B13" s="130">
        <f t="shared" ref="B13:G13" si="6">B12*$C$9</f>
        <v>360</v>
      </c>
      <c r="C13" s="130">
        <f t="shared" si="6"/>
        <v>120</v>
      </c>
      <c r="D13" s="130">
        <f t="shared" si="6"/>
        <v>120</v>
      </c>
      <c r="E13" s="130">
        <f t="shared" si="6"/>
        <v>120</v>
      </c>
      <c r="F13" s="130">
        <f t="shared" si="6"/>
        <v>120</v>
      </c>
      <c r="G13" s="130">
        <f t="shared" si="6"/>
        <v>120</v>
      </c>
      <c r="H13" s="130"/>
      <c r="I13" s="130">
        <f>SUM(B13:H13)+I10</f>
        <v>1800</v>
      </c>
      <c r="L13" t="s">
        <v>2</v>
      </c>
      <c r="M13" t="s">
        <v>201</v>
      </c>
      <c r="N13">
        <v>3</v>
      </c>
      <c r="O13">
        <f t="shared" si="1"/>
        <v>12</v>
      </c>
      <c r="P13">
        <f>R13-R12</f>
        <v>15</v>
      </c>
      <c r="Q13" s="134">
        <f t="shared" si="2"/>
        <v>0.8</v>
      </c>
      <c r="R13" s="136">
        <v>103</v>
      </c>
      <c r="T13" s="135">
        <f t="shared" si="3"/>
        <v>9.7222222222222321E-2</v>
      </c>
      <c r="U13" s="135">
        <f t="shared" si="4"/>
        <v>2.430555555555558E-2</v>
      </c>
      <c r="V13" s="135">
        <f>W12</f>
        <v>0.20138888888888887</v>
      </c>
      <c r="W13" s="135">
        <v>0.22569444444444445</v>
      </c>
    </row>
    <row r="14" spans="2:23" x14ac:dyDescent="0.2">
      <c r="L14" t="s">
        <v>3</v>
      </c>
      <c r="M14" t="s">
        <v>199</v>
      </c>
      <c r="N14">
        <v>7</v>
      </c>
      <c r="O14">
        <f t="shared" si="1"/>
        <v>18</v>
      </c>
      <c r="P14">
        <f>R14-R13</f>
        <v>25</v>
      </c>
      <c r="Q14" s="134">
        <f t="shared" si="2"/>
        <v>0.72</v>
      </c>
      <c r="R14" s="136">
        <v>128</v>
      </c>
      <c r="T14" s="135">
        <f t="shared" si="3"/>
        <v>0.10000000000000005</v>
      </c>
      <c r="U14" s="135">
        <f t="shared" si="4"/>
        <v>4.1666666666666685E-2</v>
      </c>
      <c r="V14" s="135">
        <f>W12</f>
        <v>0.20138888888888887</v>
      </c>
      <c r="W14" s="135">
        <v>0.24305555555555555</v>
      </c>
    </row>
    <row r="15" spans="2:23" x14ac:dyDescent="0.2">
      <c r="L15" s="196" t="s">
        <v>193</v>
      </c>
      <c r="M15" s="196"/>
      <c r="N15">
        <f>SUM(N9:N14)</f>
        <v>36</v>
      </c>
      <c r="O15">
        <f>SUM(O9:O14)</f>
        <v>92</v>
      </c>
      <c r="P15">
        <f>SUM(P9:P14)</f>
        <v>128</v>
      </c>
      <c r="Q15" s="134">
        <f t="shared" si="2"/>
        <v>0.71875</v>
      </c>
      <c r="T15" s="135">
        <f>AVERAGE(T9:T14)</f>
        <v>7.1213979916936926E-2</v>
      </c>
      <c r="U15" s="135">
        <f>SUM(U9:U14)</f>
        <v>0.15347222222222226</v>
      </c>
    </row>
    <row r="16" spans="2:23" x14ac:dyDescent="0.2">
      <c r="B16" t="s">
        <v>178</v>
      </c>
      <c r="F16" s="162"/>
      <c r="G16" s="162"/>
      <c r="H16" s="162"/>
      <c r="I16" s="60"/>
      <c r="N16" t="s">
        <v>181</v>
      </c>
      <c r="O16" t="s">
        <v>182</v>
      </c>
      <c r="P16" t="s">
        <v>159</v>
      </c>
      <c r="Q16" t="s">
        <v>183</v>
      </c>
    </row>
    <row r="17" spans="2:24" x14ac:dyDescent="0.2">
      <c r="D17" s="128"/>
      <c r="F17" s="60"/>
      <c r="G17" s="60"/>
      <c r="H17" s="60"/>
      <c r="I17" s="60"/>
      <c r="K17" s="129">
        <v>43988</v>
      </c>
      <c r="L17" t="s">
        <v>4</v>
      </c>
      <c r="M17" t="s">
        <v>115</v>
      </c>
      <c r="N17">
        <v>15</v>
      </c>
      <c r="O17">
        <f>P17-N17</f>
        <v>45</v>
      </c>
      <c r="P17">
        <f>R17</f>
        <v>60</v>
      </c>
      <c r="Q17" s="134">
        <f>O17/P17</f>
        <v>0.75</v>
      </c>
      <c r="R17" s="136">
        <v>60</v>
      </c>
      <c r="T17" s="135">
        <f>U17/P17*60</f>
        <v>5.6250000000000022E-2</v>
      </c>
      <c r="U17" s="135">
        <f>W17-V17</f>
        <v>5.6250000000000022E-2</v>
      </c>
      <c r="V17" s="135">
        <v>0.46458333333333335</v>
      </c>
      <c r="W17" s="135">
        <v>0.52083333333333337</v>
      </c>
    </row>
    <row r="18" spans="2:24" x14ac:dyDescent="0.2">
      <c r="B18" s="132">
        <f>$H$8+1</f>
        <v>43989</v>
      </c>
      <c r="C18" s="132">
        <f t="shared" ref="C18:H18" si="7">B18+1</f>
        <v>43990</v>
      </c>
      <c r="D18" s="132">
        <f t="shared" si="7"/>
        <v>43991</v>
      </c>
      <c r="E18" s="132">
        <f t="shared" si="7"/>
        <v>43992</v>
      </c>
      <c r="F18" s="132">
        <f t="shared" si="7"/>
        <v>43993</v>
      </c>
      <c r="G18" s="132">
        <f t="shared" si="7"/>
        <v>43994</v>
      </c>
      <c r="H18" s="132">
        <f t="shared" si="7"/>
        <v>43995</v>
      </c>
      <c r="I18" s="130"/>
      <c r="L18" t="s">
        <v>2</v>
      </c>
      <c r="M18" t="s">
        <v>3</v>
      </c>
      <c r="N18">
        <v>10</v>
      </c>
      <c r="O18">
        <f>P18-N18</f>
        <v>32</v>
      </c>
      <c r="P18">
        <f>R18-R17</f>
        <v>42</v>
      </c>
      <c r="Q18" s="134">
        <f>O18/P18</f>
        <v>0.76190476190476186</v>
      </c>
      <c r="R18" s="136">
        <v>102</v>
      </c>
      <c r="T18" s="135">
        <f>U18/P18*60</f>
        <v>6.8452380952380862E-2</v>
      </c>
      <c r="U18" s="135">
        <f>W18-V18</f>
        <v>4.7916666666666607E-2</v>
      </c>
      <c r="V18" s="135">
        <v>0.70972222222222225</v>
      </c>
      <c r="W18" s="135">
        <v>0.75763888888888886</v>
      </c>
    </row>
    <row r="19" spans="2:24" x14ac:dyDescent="0.2">
      <c r="B19" s="130">
        <v>3</v>
      </c>
      <c r="C19" s="130">
        <v>2</v>
      </c>
      <c r="D19" s="130">
        <v>2</v>
      </c>
      <c r="E19" s="130">
        <v>2</v>
      </c>
      <c r="F19" s="130">
        <v>2</v>
      </c>
      <c r="G19" s="130">
        <v>2</v>
      </c>
      <c r="H19" s="130">
        <v>2</v>
      </c>
      <c r="I19" s="130">
        <f>SUM(B19:H19)</f>
        <v>15</v>
      </c>
      <c r="L19" t="s">
        <v>3</v>
      </c>
      <c r="M19" t="s">
        <v>203</v>
      </c>
      <c r="N19">
        <v>17</v>
      </c>
      <c r="O19">
        <f>P19-N19</f>
        <v>42</v>
      </c>
      <c r="P19">
        <f>R19-R18</f>
        <v>59</v>
      </c>
      <c r="Q19" s="134">
        <f>O19/P19</f>
        <v>0.71186440677966101</v>
      </c>
      <c r="R19" s="136">
        <v>161</v>
      </c>
      <c r="T19" s="135">
        <f>U19/P19*60</f>
        <v>8.1214689265536655E-2</v>
      </c>
      <c r="U19" s="135">
        <f>W19-V19</f>
        <v>7.9861111111111049E-2</v>
      </c>
      <c r="V19" s="135">
        <v>0.78055555555555556</v>
      </c>
      <c r="W19" s="135">
        <v>0.86041666666666661</v>
      </c>
    </row>
    <row r="20" spans="2:24" x14ac:dyDescent="0.2">
      <c r="B20" s="130">
        <f>B19*60/1.5</f>
        <v>120</v>
      </c>
      <c r="C20" s="130">
        <f t="shared" ref="C20:H20" si="8">C19*60/1.5</f>
        <v>80</v>
      </c>
      <c r="D20" s="130">
        <f t="shared" si="8"/>
        <v>80</v>
      </c>
      <c r="E20" s="130">
        <f t="shared" si="8"/>
        <v>80</v>
      </c>
      <c r="F20" s="130">
        <f t="shared" si="8"/>
        <v>80</v>
      </c>
      <c r="G20" s="130">
        <f t="shared" si="8"/>
        <v>80</v>
      </c>
      <c r="H20" s="130">
        <f t="shared" si="8"/>
        <v>80</v>
      </c>
      <c r="I20" s="130">
        <f>SUM(B20:H20)</f>
        <v>600</v>
      </c>
      <c r="L20" s="196" t="s">
        <v>193</v>
      </c>
      <c r="M20" s="196"/>
      <c r="N20">
        <f>SUM(N17:N19)</f>
        <v>42</v>
      </c>
      <c r="O20">
        <f>SUM(O17:O19)</f>
        <v>119</v>
      </c>
      <c r="P20">
        <f>SUM(P17:P19)</f>
        <v>161</v>
      </c>
      <c r="Q20" s="134">
        <f>O20/P20</f>
        <v>0.73913043478260865</v>
      </c>
      <c r="T20" s="135">
        <f>AVERAGE(T17:T19)</f>
        <v>6.8639023405972513E-2</v>
      </c>
      <c r="U20" s="135">
        <f>SUM(U17:U19)</f>
        <v>0.18402777777777768</v>
      </c>
      <c r="V20" s="135"/>
      <c r="W20" s="135"/>
    </row>
    <row r="21" spans="2:24" x14ac:dyDescent="0.2">
      <c r="B21" s="130">
        <f t="shared" ref="B21:G21" si="9">B19*$C$9</f>
        <v>360</v>
      </c>
      <c r="C21" s="130">
        <f t="shared" si="9"/>
        <v>240</v>
      </c>
      <c r="D21" s="130">
        <f t="shared" si="9"/>
        <v>240</v>
      </c>
      <c r="E21" s="130">
        <f t="shared" si="9"/>
        <v>240</v>
      </c>
      <c r="F21" s="130">
        <f t="shared" si="9"/>
        <v>240</v>
      </c>
      <c r="G21" s="130">
        <f t="shared" si="9"/>
        <v>240</v>
      </c>
      <c r="H21" s="130"/>
      <c r="I21" s="130" t="e">
        <f>SUM(B21:H21)+#REF!</f>
        <v>#REF!</v>
      </c>
      <c r="Q21" s="134"/>
      <c r="R21" s="136"/>
      <c r="T21" s="135"/>
      <c r="U21" s="135"/>
      <c r="V21" s="135"/>
      <c r="W21" s="135"/>
    </row>
    <row r="22" spans="2:24" x14ac:dyDescent="0.2">
      <c r="K22" s="129">
        <v>43988</v>
      </c>
      <c r="L22" t="s">
        <v>4</v>
      </c>
      <c r="M22" t="s">
        <v>118</v>
      </c>
      <c r="N22">
        <v>11</v>
      </c>
      <c r="O22">
        <f>P22-N22</f>
        <v>11</v>
      </c>
      <c r="P22">
        <f>R22</f>
        <v>22</v>
      </c>
      <c r="Q22" s="134">
        <f t="shared" ref="Q22:Q27" si="10">O22/P22</f>
        <v>0.5</v>
      </c>
      <c r="R22" s="136">
        <v>22</v>
      </c>
      <c r="T22" s="135">
        <f>U22/P22*60</f>
        <v>7.3863636363636354E-2</v>
      </c>
      <c r="U22" s="135">
        <f>W22-V22</f>
        <v>2.7083333333333331E-2</v>
      </c>
      <c r="V22" s="135">
        <v>2.0833333333333332E-2</v>
      </c>
      <c r="W22" s="135">
        <v>4.7916666666666663E-2</v>
      </c>
    </row>
    <row r="23" spans="2:24" x14ac:dyDescent="0.2">
      <c r="L23" t="s">
        <v>4</v>
      </c>
      <c r="M23" t="s">
        <v>126</v>
      </c>
      <c r="N23">
        <v>2</v>
      </c>
      <c r="O23">
        <f>P23-N23</f>
        <v>12</v>
      </c>
      <c r="P23">
        <f>R23-R22</f>
        <v>14</v>
      </c>
      <c r="Q23" s="134">
        <f t="shared" si="10"/>
        <v>0.8571428571428571</v>
      </c>
      <c r="R23" s="136">
        <v>36</v>
      </c>
      <c r="T23" s="135">
        <f>U23/P23*60</f>
        <v>4.4642857142857137E-2</v>
      </c>
      <c r="U23" s="135">
        <f>W23-V23</f>
        <v>1.0416666666666664E-2</v>
      </c>
      <c r="V23" s="135">
        <f>W22</f>
        <v>4.7916666666666663E-2</v>
      </c>
      <c r="W23" s="135">
        <v>5.8333333333333327E-2</v>
      </c>
    </row>
    <row r="24" spans="2:24" x14ac:dyDescent="0.2">
      <c r="B24" t="s">
        <v>178</v>
      </c>
      <c r="F24" s="132">
        <v>43986</v>
      </c>
      <c r="G24" s="132">
        <v>43987</v>
      </c>
      <c r="H24" s="132">
        <v>43988</v>
      </c>
      <c r="I24" s="130"/>
      <c r="L24" t="s">
        <v>4</v>
      </c>
      <c r="M24" t="s">
        <v>65</v>
      </c>
      <c r="N24">
        <v>7</v>
      </c>
      <c r="O24">
        <f>P24-N24</f>
        <v>8</v>
      </c>
      <c r="P24">
        <f>R24-R23</f>
        <v>15</v>
      </c>
      <c r="Q24" s="134">
        <f t="shared" si="10"/>
        <v>0.53333333333333333</v>
      </c>
      <c r="R24" s="136">
        <v>51</v>
      </c>
      <c r="T24" s="135">
        <f>U24/P24*60</f>
        <v>5.5555555555555608E-2</v>
      </c>
      <c r="U24" s="135">
        <f>W24-V24</f>
        <v>1.3888888888888902E-2</v>
      </c>
      <c r="V24" s="135">
        <f>W23</f>
        <v>5.8333333333333327E-2</v>
      </c>
      <c r="W24" s="135">
        <v>7.2222222222222229E-2</v>
      </c>
    </row>
    <row r="25" spans="2:24" x14ac:dyDescent="0.2">
      <c r="D25" s="128"/>
      <c r="F25" s="130">
        <v>2</v>
      </c>
      <c r="G25" s="130">
        <v>1</v>
      </c>
      <c r="H25" s="130">
        <v>5</v>
      </c>
      <c r="I25" s="130">
        <f>SUM(F25:H25)</f>
        <v>8</v>
      </c>
      <c r="L25" t="s">
        <v>3</v>
      </c>
      <c r="M25" t="s">
        <v>97</v>
      </c>
      <c r="N25">
        <v>5</v>
      </c>
      <c r="O25">
        <f>P25-N25</f>
        <v>17</v>
      </c>
      <c r="P25">
        <f>R25-R24</f>
        <v>22</v>
      </c>
      <c r="Q25" s="134">
        <f t="shared" si="10"/>
        <v>0.77272727272727271</v>
      </c>
      <c r="R25" s="136">
        <v>73</v>
      </c>
      <c r="T25" s="135">
        <f>U25/P25*60</f>
        <v>4.1666666666666671E-2</v>
      </c>
      <c r="U25" s="135">
        <f>W25-V25</f>
        <v>1.5277777777777779E-2</v>
      </c>
      <c r="V25" s="135">
        <f>W24</f>
        <v>7.2222222222222229E-2</v>
      </c>
      <c r="W25" s="135">
        <v>8.7500000000000008E-2</v>
      </c>
    </row>
    <row r="26" spans="2:24" x14ac:dyDescent="0.2">
      <c r="F26" s="133">
        <v>112</v>
      </c>
      <c r="G26" s="133">
        <v>128</v>
      </c>
      <c r="H26" s="133">
        <f>R19+R26</f>
        <v>251</v>
      </c>
      <c r="I26" s="133">
        <f>SUM(F26:H26)</f>
        <v>491</v>
      </c>
      <c r="L26" t="s">
        <v>3</v>
      </c>
      <c r="M26" t="s">
        <v>106</v>
      </c>
      <c r="N26">
        <v>5</v>
      </c>
      <c r="O26">
        <f>P26-N26</f>
        <v>12</v>
      </c>
      <c r="P26">
        <f>R26-R25</f>
        <v>17</v>
      </c>
      <c r="Q26" s="134">
        <f t="shared" si="10"/>
        <v>0.70588235294117652</v>
      </c>
      <c r="R26" s="136">
        <v>90</v>
      </c>
      <c r="T26" s="135">
        <f>U26/P26*60</f>
        <v>4.6568627450980324E-2</v>
      </c>
      <c r="U26" s="135">
        <f>W26-V26</f>
        <v>1.3194444444444425E-2</v>
      </c>
      <c r="V26" s="135">
        <f>W25</f>
        <v>8.7500000000000008E-2</v>
      </c>
      <c r="W26" s="135">
        <v>0.10069444444444443</v>
      </c>
    </row>
    <row r="27" spans="2:24" x14ac:dyDescent="0.2">
      <c r="B27" s="132">
        <f>$H$8+1</f>
        <v>43989</v>
      </c>
      <c r="C27" s="132">
        <f t="shared" ref="C27:H27" si="11">B27+1</f>
        <v>43990</v>
      </c>
      <c r="D27" s="132">
        <f t="shared" si="11"/>
        <v>43991</v>
      </c>
      <c r="E27" s="132">
        <f t="shared" si="11"/>
        <v>43992</v>
      </c>
      <c r="F27" s="132">
        <f t="shared" si="11"/>
        <v>43993</v>
      </c>
      <c r="G27" s="132">
        <f t="shared" si="11"/>
        <v>43994</v>
      </c>
      <c r="H27" s="132">
        <f t="shared" si="11"/>
        <v>43995</v>
      </c>
      <c r="I27" s="130"/>
      <c r="N27">
        <f>SUM(N22:N26)</f>
        <v>30</v>
      </c>
      <c r="O27">
        <f>SUM(O22:O26)</f>
        <v>60</v>
      </c>
      <c r="P27">
        <f>SUM(P22:P26)</f>
        <v>90</v>
      </c>
      <c r="Q27" s="134">
        <f t="shared" si="10"/>
        <v>0.66666666666666663</v>
      </c>
      <c r="T27" s="135">
        <f>AVERAGE(T17:T24)</f>
        <v>6.4088306097991307E-2</v>
      </c>
      <c r="U27" s="135">
        <f>SUM(U17:U24)</f>
        <v>0.41944444444444429</v>
      </c>
      <c r="X27" s="135">
        <f>AVERAGE(T7,T15,T20,T27)</f>
        <v>6.2732981831374282E-2</v>
      </c>
    </row>
    <row r="28" spans="2:24" x14ac:dyDescent="0.2">
      <c r="B28" s="130">
        <v>3</v>
      </c>
      <c r="C28" s="130">
        <v>1</v>
      </c>
      <c r="D28" s="130">
        <v>1</v>
      </c>
      <c r="E28" s="130">
        <v>1</v>
      </c>
      <c r="F28" s="130">
        <v>1</v>
      </c>
      <c r="G28" s="130">
        <v>1</v>
      </c>
      <c r="H28" s="130"/>
      <c r="I28" s="130">
        <f>SUM(B28:H28)</f>
        <v>8</v>
      </c>
    </row>
    <row r="29" spans="2:24" ht="15" x14ac:dyDescent="0.2">
      <c r="B29" s="130">
        <f t="shared" ref="B29:G29" si="12">B28*$C$9</f>
        <v>360</v>
      </c>
      <c r="C29" s="130">
        <f t="shared" si="12"/>
        <v>120</v>
      </c>
      <c r="D29" s="130">
        <f t="shared" si="12"/>
        <v>120</v>
      </c>
      <c r="E29" s="130">
        <f t="shared" si="12"/>
        <v>120</v>
      </c>
      <c r="F29" s="130">
        <f t="shared" si="12"/>
        <v>120</v>
      </c>
      <c r="G29" s="130">
        <f t="shared" si="12"/>
        <v>120</v>
      </c>
      <c r="H29" s="130"/>
      <c r="I29" s="130">
        <f>SUM(B29:H29)+I26</f>
        <v>1451</v>
      </c>
      <c r="L29" s="148">
        <v>3</v>
      </c>
      <c r="M29" s="149" t="s">
        <v>57</v>
      </c>
      <c r="N29">
        <v>4</v>
      </c>
      <c r="O29">
        <f t="shared" ref="O29:O92" si="13">P29-S29</f>
        <v>8</v>
      </c>
      <c r="P29">
        <f>R29</f>
        <v>8</v>
      </c>
      <c r="Q29" s="134">
        <f>O29/P29</f>
        <v>1</v>
      </c>
      <c r="R29">
        <v>8</v>
      </c>
      <c r="T29" s="135">
        <f>U29/P29*60</f>
        <v>2.0833333333333259E-2</v>
      </c>
      <c r="U29" s="135">
        <f>W29-V29</f>
        <v>2.7777777777777679E-3</v>
      </c>
      <c r="V29" s="135">
        <v>0.9770833333333333</v>
      </c>
      <c r="W29" s="135">
        <v>0.97986111111111107</v>
      </c>
    </row>
    <row r="30" spans="2:24" ht="15" x14ac:dyDescent="0.2">
      <c r="L30" s="150">
        <v>26</v>
      </c>
      <c r="M30" s="149" t="s">
        <v>77</v>
      </c>
      <c r="N30" t="s">
        <v>210</v>
      </c>
      <c r="O30">
        <f t="shared" si="13"/>
        <v>-8</v>
      </c>
      <c r="P30">
        <f t="shared" ref="P30:P93" si="14">R30-R29</f>
        <v>-8</v>
      </c>
      <c r="Q30" s="134">
        <f>O30/P30</f>
        <v>1</v>
      </c>
      <c r="T30" s="135">
        <f t="shared" ref="T30:T93" si="15">U30/P30*60</f>
        <v>7.348958333333333</v>
      </c>
      <c r="U30" s="135">
        <f>W30-V30</f>
        <v>-0.97986111111111107</v>
      </c>
      <c r="V30" s="135">
        <f>W29</f>
        <v>0.97986111111111107</v>
      </c>
    </row>
    <row r="31" spans="2:24" ht="15" x14ac:dyDescent="0.2">
      <c r="L31" s="150">
        <v>2</v>
      </c>
      <c r="M31" s="151" t="s">
        <v>85</v>
      </c>
      <c r="N31" t="s">
        <v>211</v>
      </c>
      <c r="O31">
        <f t="shared" si="13"/>
        <v>0</v>
      </c>
      <c r="P31">
        <f t="shared" si="14"/>
        <v>0</v>
      </c>
      <c r="Q31" s="134" t="e">
        <f t="shared" ref="Q31:Q94" si="16">O31/P31</f>
        <v>#DIV/0!</v>
      </c>
      <c r="T31" s="135" t="e">
        <f t="shared" si="15"/>
        <v>#DIV/0!</v>
      </c>
      <c r="U31" s="135">
        <f t="shared" ref="U31:U94" si="17">W31-V31</f>
        <v>0</v>
      </c>
      <c r="V31" s="135">
        <f>W30</f>
        <v>0</v>
      </c>
    </row>
    <row r="32" spans="2:24" ht="15" x14ac:dyDescent="0.2">
      <c r="L32" s="150">
        <v>9</v>
      </c>
      <c r="M32" s="149" t="s">
        <v>74</v>
      </c>
      <c r="N32" s="129">
        <v>44009</v>
      </c>
      <c r="O32">
        <f t="shared" si="13"/>
        <v>0</v>
      </c>
      <c r="P32">
        <f t="shared" si="14"/>
        <v>0</v>
      </c>
      <c r="Q32" s="134" t="e">
        <f t="shared" si="16"/>
        <v>#DIV/0!</v>
      </c>
      <c r="T32" s="135" t="e">
        <f t="shared" si="15"/>
        <v>#DIV/0!</v>
      </c>
      <c r="U32" s="135">
        <f t="shared" si="17"/>
        <v>0</v>
      </c>
      <c r="V32" s="135">
        <f t="shared" ref="V32:V95" si="18">W31</f>
        <v>0</v>
      </c>
    </row>
    <row r="33" spans="5:22" ht="15" x14ac:dyDescent="0.2">
      <c r="L33" s="152">
        <v>2</v>
      </c>
      <c r="M33" s="151" t="s">
        <v>45</v>
      </c>
      <c r="N33" s="129">
        <v>44009</v>
      </c>
      <c r="O33">
        <f t="shared" si="13"/>
        <v>0</v>
      </c>
      <c r="P33">
        <f t="shared" si="14"/>
        <v>0</v>
      </c>
      <c r="Q33" s="134" t="e">
        <f t="shared" si="16"/>
        <v>#DIV/0!</v>
      </c>
      <c r="T33" s="135" t="e">
        <f t="shared" si="15"/>
        <v>#DIV/0!</v>
      </c>
      <c r="U33" s="135">
        <f t="shared" si="17"/>
        <v>0</v>
      </c>
      <c r="V33" s="135">
        <f t="shared" si="18"/>
        <v>0</v>
      </c>
    </row>
    <row r="34" spans="5:22" ht="15" x14ac:dyDescent="0.2">
      <c r="L34" s="153">
        <v>6</v>
      </c>
      <c r="M34" s="151" t="s">
        <v>108</v>
      </c>
      <c r="N34" s="129">
        <v>44009</v>
      </c>
      <c r="O34">
        <f t="shared" si="13"/>
        <v>0</v>
      </c>
      <c r="P34">
        <f t="shared" si="14"/>
        <v>0</v>
      </c>
      <c r="Q34" s="134" t="e">
        <f t="shared" si="16"/>
        <v>#DIV/0!</v>
      </c>
      <c r="T34" s="135" t="e">
        <f t="shared" si="15"/>
        <v>#DIV/0!</v>
      </c>
      <c r="U34" s="135">
        <f t="shared" si="17"/>
        <v>0</v>
      </c>
      <c r="V34" s="135">
        <f t="shared" si="18"/>
        <v>0</v>
      </c>
    </row>
    <row r="35" spans="5:22" ht="15" x14ac:dyDescent="0.2">
      <c r="E35" t="s">
        <v>200</v>
      </c>
      <c r="F35" s="137">
        <v>0.78055555555555556</v>
      </c>
      <c r="G35" s="135">
        <v>0.81319444444444444</v>
      </c>
      <c r="H35" s="135">
        <f>G35-F35</f>
        <v>3.2638888888888884E-2</v>
      </c>
      <c r="I35" s="137">
        <f>F35+H35+H36</f>
        <v>0.86041666666666672</v>
      </c>
      <c r="L35" s="154">
        <v>19</v>
      </c>
      <c r="M35" s="151" t="s">
        <v>117</v>
      </c>
      <c r="N35" s="129">
        <v>44009</v>
      </c>
      <c r="O35">
        <f t="shared" si="13"/>
        <v>0</v>
      </c>
      <c r="P35">
        <f t="shared" si="14"/>
        <v>0</v>
      </c>
      <c r="Q35" s="134" t="e">
        <f t="shared" si="16"/>
        <v>#DIV/0!</v>
      </c>
      <c r="T35" s="135" t="e">
        <f t="shared" si="15"/>
        <v>#DIV/0!</v>
      </c>
      <c r="U35" s="135">
        <f t="shared" si="17"/>
        <v>0</v>
      </c>
      <c r="V35" s="135">
        <f t="shared" si="18"/>
        <v>0</v>
      </c>
    </row>
    <row r="36" spans="5:22" ht="15" x14ac:dyDescent="0.2">
      <c r="F36" s="135">
        <v>0.89097222222222217</v>
      </c>
      <c r="G36" s="137">
        <v>0.93819444444444444</v>
      </c>
      <c r="H36" s="135">
        <f>G36-F36</f>
        <v>4.7222222222222276E-2</v>
      </c>
      <c r="L36" s="150">
        <v>15</v>
      </c>
      <c r="M36" s="151" t="s">
        <v>89</v>
      </c>
      <c r="N36" s="129">
        <v>44010</v>
      </c>
      <c r="O36">
        <f t="shared" si="13"/>
        <v>0</v>
      </c>
      <c r="P36">
        <f t="shared" si="14"/>
        <v>0</v>
      </c>
      <c r="Q36" s="134" t="e">
        <f t="shared" si="16"/>
        <v>#DIV/0!</v>
      </c>
      <c r="T36" s="135" t="e">
        <f t="shared" si="15"/>
        <v>#DIV/0!</v>
      </c>
      <c r="U36" s="135">
        <f t="shared" si="17"/>
        <v>0</v>
      </c>
      <c r="V36" s="135">
        <f t="shared" si="18"/>
        <v>0</v>
      </c>
    </row>
    <row r="37" spans="5:22" ht="15" x14ac:dyDescent="0.2">
      <c r="L37" s="152">
        <v>5</v>
      </c>
      <c r="M37" s="151" t="s">
        <v>48</v>
      </c>
      <c r="N37" s="129">
        <v>44010</v>
      </c>
      <c r="O37">
        <f t="shared" si="13"/>
        <v>0</v>
      </c>
      <c r="P37">
        <f t="shared" si="14"/>
        <v>0</v>
      </c>
      <c r="Q37" s="134" t="e">
        <f t="shared" si="16"/>
        <v>#DIV/0!</v>
      </c>
      <c r="T37" s="135" t="e">
        <f t="shared" si="15"/>
        <v>#DIV/0!</v>
      </c>
      <c r="U37" s="135">
        <f t="shared" si="17"/>
        <v>0</v>
      </c>
      <c r="V37" s="135">
        <f t="shared" si="18"/>
        <v>0</v>
      </c>
    </row>
    <row r="38" spans="5:22" ht="15" x14ac:dyDescent="0.2">
      <c r="L38" s="150">
        <v>27</v>
      </c>
      <c r="M38" s="151" t="s">
        <v>93</v>
      </c>
      <c r="N38" s="129">
        <v>44010</v>
      </c>
      <c r="O38">
        <f t="shared" si="13"/>
        <v>0</v>
      </c>
      <c r="P38">
        <f t="shared" si="14"/>
        <v>0</v>
      </c>
      <c r="Q38" s="134" t="e">
        <f t="shared" si="16"/>
        <v>#DIV/0!</v>
      </c>
      <c r="T38" s="135" t="e">
        <f t="shared" si="15"/>
        <v>#DIV/0!</v>
      </c>
      <c r="U38" s="135">
        <f t="shared" si="17"/>
        <v>0</v>
      </c>
      <c r="V38" s="135">
        <f t="shared" si="18"/>
        <v>0</v>
      </c>
    </row>
    <row r="39" spans="5:22" ht="15" x14ac:dyDescent="0.2">
      <c r="L39" s="153">
        <v>5</v>
      </c>
      <c r="M39" s="151" t="s">
        <v>109</v>
      </c>
      <c r="N39" s="129">
        <v>44010</v>
      </c>
      <c r="O39">
        <f t="shared" si="13"/>
        <v>0</v>
      </c>
      <c r="P39">
        <f t="shared" si="14"/>
        <v>0</v>
      </c>
      <c r="Q39" s="134" t="e">
        <f t="shared" si="16"/>
        <v>#DIV/0!</v>
      </c>
      <c r="T39" s="135" t="e">
        <f t="shared" si="15"/>
        <v>#DIV/0!</v>
      </c>
      <c r="U39" s="135">
        <f t="shared" si="17"/>
        <v>0</v>
      </c>
      <c r="V39" s="135">
        <f t="shared" si="18"/>
        <v>0</v>
      </c>
    </row>
    <row r="40" spans="5:22" ht="15" x14ac:dyDescent="0.2">
      <c r="L40" s="154">
        <v>17</v>
      </c>
      <c r="M40" s="151" t="s">
        <v>122</v>
      </c>
      <c r="N40" s="129">
        <v>44010</v>
      </c>
      <c r="O40">
        <f t="shared" si="13"/>
        <v>0</v>
      </c>
      <c r="P40">
        <f t="shared" si="14"/>
        <v>0</v>
      </c>
      <c r="Q40" s="134" t="e">
        <f t="shared" si="16"/>
        <v>#DIV/0!</v>
      </c>
      <c r="T40" s="135" t="e">
        <f t="shared" si="15"/>
        <v>#DIV/0!</v>
      </c>
      <c r="U40" s="135">
        <f t="shared" si="17"/>
        <v>0</v>
      </c>
      <c r="V40" s="135">
        <f t="shared" si="18"/>
        <v>0</v>
      </c>
    </row>
    <row r="41" spans="5:22" ht="15" x14ac:dyDescent="0.2">
      <c r="L41" s="150">
        <v>16</v>
      </c>
      <c r="M41" s="151" t="s">
        <v>72</v>
      </c>
      <c r="N41" s="129">
        <v>44010</v>
      </c>
      <c r="O41">
        <f t="shared" si="13"/>
        <v>0</v>
      </c>
      <c r="P41">
        <f t="shared" si="14"/>
        <v>0</v>
      </c>
      <c r="Q41" s="134" t="e">
        <f t="shared" si="16"/>
        <v>#DIV/0!</v>
      </c>
      <c r="T41" s="135" t="e">
        <f t="shared" si="15"/>
        <v>#DIV/0!</v>
      </c>
      <c r="U41" s="135">
        <f t="shared" si="17"/>
        <v>0</v>
      </c>
      <c r="V41" s="135">
        <f t="shared" si="18"/>
        <v>0</v>
      </c>
    </row>
    <row r="42" spans="5:22" ht="15" x14ac:dyDescent="0.2">
      <c r="L42" s="150">
        <v>12</v>
      </c>
      <c r="M42" s="151" t="s">
        <v>92</v>
      </c>
      <c r="N42" s="129">
        <v>44010</v>
      </c>
      <c r="O42">
        <f t="shared" si="13"/>
        <v>0</v>
      </c>
      <c r="P42">
        <f t="shared" si="14"/>
        <v>0</v>
      </c>
      <c r="Q42" s="134" t="e">
        <f t="shared" si="16"/>
        <v>#DIV/0!</v>
      </c>
      <c r="T42" s="135" t="e">
        <f t="shared" si="15"/>
        <v>#DIV/0!</v>
      </c>
      <c r="U42" s="135">
        <f t="shared" si="17"/>
        <v>0</v>
      </c>
      <c r="V42" s="135">
        <f t="shared" si="18"/>
        <v>0</v>
      </c>
    </row>
    <row r="43" spans="5:22" ht="15" x14ac:dyDescent="0.2">
      <c r="L43" s="154">
        <v>16</v>
      </c>
      <c r="M43" s="151" t="s">
        <v>127</v>
      </c>
      <c r="N43" s="129">
        <v>44010</v>
      </c>
      <c r="O43">
        <f t="shared" si="13"/>
        <v>0</v>
      </c>
      <c r="P43">
        <f t="shared" si="14"/>
        <v>0</v>
      </c>
      <c r="Q43" s="134" t="e">
        <f t="shared" si="16"/>
        <v>#DIV/0!</v>
      </c>
      <c r="T43" s="135" t="e">
        <f t="shared" si="15"/>
        <v>#DIV/0!</v>
      </c>
      <c r="U43" s="135">
        <f t="shared" si="17"/>
        <v>0</v>
      </c>
      <c r="V43" s="135">
        <f t="shared" si="18"/>
        <v>0</v>
      </c>
    </row>
    <row r="44" spans="5:22" ht="15" x14ac:dyDescent="0.2">
      <c r="L44" s="155">
        <v>5</v>
      </c>
      <c r="M44" s="151" t="s">
        <v>53</v>
      </c>
      <c r="N44" s="129">
        <v>44010</v>
      </c>
      <c r="O44">
        <f t="shared" si="13"/>
        <v>0</v>
      </c>
      <c r="P44">
        <f t="shared" si="14"/>
        <v>0</v>
      </c>
      <c r="Q44" s="134" t="e">
        <f t="shared" si="16"/>
        <v>#DIV/0!</v>
      </c>
      <c r="T44" s="135" t="e">
        <f t="shared" si="15"/>
        <v>#DIV/0!</v>
      </c>
      <c r="U44" s="135">
        <f t="shared" si="17"/>
        <v>0</v>
      </c>
      <c r="V44" s="135">
        <f t="shared" si="18"/>
        <v>0</v>
      </c>
    </row>
    <row r="45" spans="5:22" ht="15" x14ac:dyDescent="0.2">
      <c r="L45" s="154">
        <v>11</v>
      </c>
      <c r="M45" s="151" t="s">
        <v>134</v>
      </c>
      <c r="N45" s="129">
        <v>44010</v>
      </c>
      <c r="O45">
        <f t="shared" si="13"/>
        <v>0</v>
      </c>
      <c r="P45">
        <f t="shared" si="14"/>
        <v>0</v>
      </c>
      <c r="Q45" s="134" t="e">
        <f t="shared" si="16"/>
        <v>#DIV/0!</v>
      </c>
      <c r="T45" s="135" t="e">
        <f t="shared" si="15"/>
        <v>#DIV/0!</v>
      </c>
      <c r="U45" s="135">
        <f t="shared" si="17"/>
        <v>0</v>
      </c>
      <c r="V45" s="135">
        <f t="shared" si="18"/>
        <v>0</v>
      </c>
    </row>
    <row r="46" spans="5:22" ht="15" x14ac:dyDescent="0.2">
      <c r="L46" s="150">
        <v>20</v>
      </c>
      <c r="M46" s="151" t="s">
        <v>88</v>
      </c>
      <c r="N46" s="129">
        <v>44010</v>
      </c>
      <c r="O46">
        <f t="shared" si="13"/>
        <v>0</v>
      </c>
      <c r="P46">
        <f t="shared" si="14"/>
        <v>0</v>
      </c>
      <c r="Q46" s="134" t="e">
        <f t="shared" si="16"/>
        <v>#DIV/0!</v>
      </c>
      <c r="T46" s="135" t="e">
        <f t="shared" si="15"/>
        <v>#DIV/0!</v>
      </c>
      <c r="U46" s="135">
        <f t="shared" si="17"/>
        <v>0</v>
      </c>
      <c r="V46" s="135">
        <f t="shared" si="18"/>
        <v>0</v>
      </c>
    </row>
    <row r="47" spans="5:22" ht="15" x14ac:dyDescent="0.2">
      <c r="L47" s="154">
        <v>25</v>
      </c>
      <c r="M47" s="151" t="s">
        <v>125</v>
      </c>
      <c r="N47" s="129">
        <v>44010</v>
      </c>
      <c r="O47">
        <f t="shared" si="13"/>
        <v>0</v>
      </c>
      <c r="P47">
        <f t="shared" si="14"/>
        <v>0</v>
      </c>
      <c r="Q47" s="134" t="e">
        <f t="shared" si="16"/>
        <v>#DIV/0!</v>
      </c>
      <c r="T47" s="135" t="e">
        <f t="shared" si="15"/>
        <v>#DIV/0!</v>
      </c>
      <c r="U47" s="135">
        <f t="shared" si="17"/>
        <v>0</v>
      </c>
      <c r="V47" s="135">
        <f t="shared" si="18"/>
        <v>0</v>
      </c>
    </row>
    <row r="48" spans="5:22" ht="15" x14ac:dyDescent="0.2">
      <c r="L48" s="154">
        <v>20</v>
      </c>
      <c r="M48" s="151" t="s">
        <v>113</v>
      </c>
      <c r="N48" s="129">
        <v>44010</v>
      </c>
      <c r="O48">
        <f t="shared" si="13"/>
        <v>0</v>
      </c>
      <c r="P48">
        <f t="shared" si="14"/>
        <v>0</v>
      </c>
      <c r="Q48" s="134" t="e">
        <f t="shared" si="16"/>
        <v>#DIV/0!</v>
      </c>
      <c r="T48" s="135" t="e">
        <f t="shared" si="15"/>
        <v>#DIV/0!</v>
      </c>
      <c r="U48" s="135">
        <f t="shared" si="17"/>
        <v>0</v>
      </c>
      <c r="V48" s="135">
        <f t="shared" si="18"/>
        <v>0</v>
      </c>
    </row>
    <row r="49" spans="6:22" ht="15" x14ac:dyDescent="0.2">
      <c r="L49" s="154">
        <v>8</v>
      </c>
      <c r="M49" s="163" t="s">
        <v>119</v>
      </c>
      <c r="N49" s="164">
        <v>44010</v>
      </c>
      <c r="O49">
        <f t="shared" si="13"/>
        <v>0</v>
      </c>
      <c r="P49">
        <f t="shared" si="14"/>
        <v>0</v>
      </c>
      <c r="Q49" s="134" t="e">
        <f t="shared" si="16"/>
        <v>#DIV/0!</v>
      </c>
      <c r="T49" s="135" t="e">
        <f t="shared" si="15"/>
        <v>#DIV/0!</v>
      </c>
      <c r="U49" s="135">
        <f t="shared" si="17"/>
        <v>0</v>
      </c>
      <c r="V49" s="135">
        <f t="shared" si="18"/>
        <v>0</v>
      </c>
    </row>
    <row r="50" spans="6:22" ht="15" x14ac:dyDescent="0.2">
      <c r="L50" s="150">
        <v>8</v>
      </c>
      <c r="M50" s="151" t="s">
        <v>69</v>
      </c>
      <c r="N50" s="129">
        <v>44010</v>
      </c>
      <c r="O50">
        <f t="shared" si="13"/>
        <v>0</v>
      </c>
      <c r="P50">
        <f t="shared" si="14"/>
        <v>0</v>
      </c>
      <c r="Q50" s="134" t="e">
        <f t="shared" si="16"/>
        <v>#DIV/0!</v>
      </c>
      <c r="T50" s="135" t="e">
        <f t="shared" si="15"/>
        <v>#DIV/0!</v>
      </c>
      <c r="U50" s="135">
        <f t="shared" si="17"/>
        <v>0</v>
      </c>
      <c r="V50" s="135">
        <f t="shared" si="18"/>
        <v>0</v>
      </c>
    </row>
    <row r="51" spans="6:22" ht="15" x14ac:dyDescent="0.2">
      <c r="L51" s="153">
        <v>3</v>
      </c>
      <c r="M51" s="163" t="s">
        <v>98</v>
      </c>
      <c r="N51" s="164">
        <v>44010</v>
      </c>
      <c r="O51">
        <f t="shared" si="13"/>
        <v>0</v>
      </c>
      <c r="P51">
        <f t="shared" si="14"/>
        <v>0</v>
      </c>
      <c r="Q51" s="134" t="e">
        <f t="shared" si="16"/>
        <v>#DIV/0!</v>
      </c>
      <c r="T51" s="135" t="e">
        <f t="shared" si="15"/>
        <v>#DIV/0!</v>
      </c>
      <c r="U51" s="135">
        <f t="shared" si="17"/>
        <v>0</v>
      </c>
      <c r="V51" s="135">
        <f t="shared" si="18"/>
        <v>0</v>
      </c>
    </row>
    <row r="52" spans="6:22" ht="15" x14ac:dyDescent="0.2">
      <c r="L52" s="154">
        <v>10</v>
      </c>
      <c r="M52" s="151" t="s">
        <v>132</v>
      </c>
      <c r="N52" s="129">
        <v>44010</v>
      </c>
      <c r="O52">
        <f t="shared" si="13"/>
        <v>0</v>
      </c>
      <c r="P52">
        <f t="shared" si="14"/>
        <v>0</v>
      </c>
      <c r="Q52" s="134" t="e">
        <f t="shared" si="16"/>
        <v>#DIV/0!</v>
      </c>
      <c r="T52" s="135" t="e">
        <f t="shared" si="15"/>
        <v>#DIV/0!</v>
      </c>
      <c r="U52" s="135">
        <f t="shared" si="17"/>
        <v>0</v>
      </c>
      <c r="V52" s="135">
        <f t="shared" si="18"/>
        <v>0</v>
      </c>
    </row>
    <row r="53" spans="6:22" ht="15" x14ac:dyDescent="0.2">
      <c r="L53" s="150">
        <v>13</v>
      </c>
      <c r="M53" s="151" t="s">
        <v>91</v>
      </c>
      <c r="N53" s="129">
        <v>44010</v>
      </c>
      <c r="O53">
        <f t="shared" si="13"/>
        <v>0</v>
      </c>
      <c r="P53">
        <f t="shared" si="14"/>
        <v>0</v>
      </c>
      <c r="Q53" s="134" t="e">
        <f t="shared" si="16"/>
        <v>#DIV/0!</v>
      </c>
      <c r="T53" s="135" t="e">
        <f t="shared" si="15"/>
        <v>#DIV/0!</v>
      </c>
      <c r="U53" s="135">
        <f t="shared" si="17"/>
        <v>0</v>
      </c>
      <c r="V53" s="135">
        <f t="shared" si="18"/>
        <v>0</v>
      </c>
    </row>
    <row r="54" spans="6:22" ht="15" x14ac:dyDescent="0.2">
      <c r="L54" s="153">
        <v>1</v>
      </c>
      <c r="M54" s="163" t="s">
        <v>103</v>
      </c>
      <c r="N54" s="164">
        <v>44010</v>
      </c>
      <c r="O54">
        <f t="shared" si="13"/>
        <v>0</v>
      </c>
      <c r="P54">
        <f t="shared" si="14"/>
        <v>0</v>
      </c>
      <c r="Q54" s="134" t="e">
        <f t="shared" si="16"/>
        <v>#DIV/0!</v>
      </c>
      <c r="T54" s="135" t="e">
        <f t="shared" si="15"/>
        <v>#DIV/0!</v>
      </c>
      <c r="U54" s="135">
        <f t="shared" si="17"/>
        <v>0</v>
      </c>
      <c r="V54" s="135">
        <f t="shared" si="18"/>
        <v>0</v>
      </c>
    </row>
    <row r="55" spans="6:22" ht="15" x14ac:dyDescent="0.2">
      <c r="L55" s="150">
        <v>22</v>
      </c>
      <c r="M55" s="151" t="s">
        <v>81</v>
      </c>
      <c r="N55" s="129">
        <v>44011</v>
      </c>
      <c r="O55">
        <f t="shared" si="13"/>
        <v>0</v>
      </c>
      <c r="P55">
        <f t="shared" si="14"/>
        <v>0</v>
      </c>
      <c r="Q55" s="134" t="e">
        <f t="shared" si="16"/>
        <v>#DIV/0!</v>
      </c>
      <c r="T55" s="135" t="e">
        <f t="shared" si="15"/>
        <v>#DIV/0!</v>
      </c>
      <c r="U55" s="135">
        <f t="shared" si="17"/>
        <v>0</v>
      </c>
      <c r="V55" s="135">
        <f t="shared" si="18"/>
        <v>0</v>
      </c>
    </row>
    <row r="56" spans="6:22" ht="15" x14ac:dyDescent="0.2">
      <c r="F56" s="129">
        <v>44010</v>
      </c>
      <c r="H56">
        <v>645</v>
      </c>
      <c r="L56" s="150">
        <v>21</v>
      </c>
      <c r="M56" s="151" t="s">
        <v>94</v>
      </c>
      <c r="N56" s="129">
        <v>44011</v>
      </c>
      <c r="O56">
        <f t="shared" si="13"/>
        <v>0</v>
      </c>
      <c r="P56">
        <f t="shared" si="14"/>
        <v>0</v>
      </c>
      <c r="Q56" s="134" t="e">
        <f t="shared" si="16"/>
        <v>#DIV/0!</v>
      </c>
      <c r="T56" s="135" t="e">
        <f t="shared" si="15"/>
        <v>#DIV/0!</v>
      </c>
      <c r="U56" s="135">
        <f t="shared" si="17"/>
        <v>0</v>
      </c>
      <c r="V56" s="135">
        <f t="shared" si="18"/>
        <v>0</v>
      </c>
    </row>
    <row r="57" spans="6:22" ht="15" x14ac:dyDescent="0.2">
      <c r="F57" s="129">
        <v>44011</v>
      </c>
      <c r="G57">
        <f>H56-H57</f>
        <v>99</v>
      </c>
      <c r="H57">
        <v>546</v>
      </c>
      <c r="L57" s="154">
        <v>18</v>
      </c>
      <c r="M57" s="151" t="s">
        <v>120</v>
      </c>
      <c r="N57" s="129">
        <v>44011</v>
      </c>
      <c r="O57">
        <f t="shared" si="13"/>
        <v>0</v>
      </c>
      <c r="P57">
        <f t="shared" si="14"/>
        <v>0</v>
      </c>
      <c r="Q57" s="134" t="e">
        <f t="shared" si="16"/>
        <v>#DIV/0!</v>
      </c>
      <c r="T57" s="135" t="e">
        <f t="shared" si="15"/>
        <v>#DIV/0!</v>
      </c>
      <c r="U57" s="135">
        <f t="shared" si="17"/>
        <v>0</v>
      </c>
      <c r="V57" s="135">
        <f t="shared" si="18"/>
        <v>0</v>
      </c>
    </row>
    <row r="58" spans="6:22" ht="15" x14ac:dyDescent="0.2">
      <c r="F58" s="129">
        <v>44012</v>
      </c>
      <c r="G58">
        <f>H57-H58</f>
        <v>59</v>
      </c>
      <c r="H58">
        <v>487</v>
      </c>
      <c r="L58" s="153">
        <v>13</v>
      </c>
      <c r="M58" s="151" t="s">
        <v>96</v>
      </c>
      <c r="N58" s="129">
        <v>44011</v>
      </c>
      <c r="O58">
        <f t="shared" si="13"/>
        <v>0</v>
      </c>
      <c r="P58">
        <f t="shared" si="14"/>
        <v>0</v>
      </c>
      <c r="Q58" s="134" t="e">
        <f t="shared" si="16"/>
        <v>#DIV/0!</v>
      </c>
      <c r="T58" s="135" t="e">
        <f t="shared" si="15"/>
        <v>#DIV/0!</v>
      </c>
      <c r="U58" s="135">
        <f t="shared" si="17"/>
        <v>0</v>
      </c>
      <c r="V58" s="135">
        <f t="shared" si="18"/>
        <v>0</v>
      </c>
    </row>
    <row r="59" spans="6:22" ht="15" x14ac:dyDescent="0.2">
      <c r="F59" s="129">
        <v>44013</v>
      </c>
      <c r="G59">
        <f>H58-H59</f>
        <v>51</v>
      </c>
      <c r="H59">
        <v>436</v>
      </c>
      <c r="L59" s="150">
        <v>4</v>
      </c>
      <c r="M59" s="151" t="s">
        <v>87</v>
      </c>
      <c r="N59" s="129">
        <v>44011</v>
      </c>
      <c r="O59">
        <f t="shared" si="13"/>
        <v>0</v>
      </c>
      <c r="P59">
        <f t="shared" si="14"/>
        <v>0</v>
      </c>
      <c r="Q59" s="134" t="e">
        <f t="shared" si="16"/>
        <v>#DIV/0!</v>
      </c>
      <c r="T59" s="135" t="e">
        <f t="shared" si="15"/>
        <v>#DIV/0!</v>
      </c>
      <c r="U59" s="135">
        <f t="shared" si="17"/>
        <v>0</v>
      </c>
      <c r="V59" s="135">
        <f t="shared" si="18"/>
        <v>0</v>
      </c>
    </row>
    <row r="60" spans="6:22" ht="15" x14ac:dyDescent="0.2">
      <c r="F60" s="129">
        <v>44015</v>
      </c>
      <c r="G60">
        <f>H59-H60</f>
        <v>33</v>
      </c>
      <c r="H60">
        <v>403</v>
      </c>
      <c r="L60" s="150">
        <v>19</v>
      </c>
      <c r="M60" s="151" t="s">
        <v>86</v>
      </c>
      <c r="N60" s="129">
        <v>44011</v>
      </c>
      <c r="O60">
        <f t="shared" si="13"/>
        <v>0</v>
      </c>
      <c r="P60">
        <f t="shared" si="14"/>
        <v>0</v>
      </c>
      <c r="Q60" s="134" t="e">
        <f t="shared" si="16"/>
        <v>#DIV/0!</v>
      </c>
      <c r="T60" s="135" t="e">
        <f t="shared" si="15"/>
        <v>#DIV/0!</v>
      </c>
      <c r="U60" s="135">
        <f t="shared" si="17"/>
        <v>0</v>
      </c>
      <c r="V60" s="135">
        <f t="shared" si="18"/>
        <v>0</v>
      </c>
    </row>
    <row r="61" spans="6:22" ht="15" x14ac:dyDescent="0.2">
      <c r="G61">
        <v>272</v>
      </c>
      <c r="L61" s="154">
        <v>15</v>
      </c>
      <c r="M61" s="151" t="s">
        <v>133</v>
      </c>
      <c r="N61" s="129">
        <v>44011</v>
      </c>
      <c r="O61">
        <f t="shared" si="13"/>
        <v>0</v>
      </c>
      <c r="P61">
        <f t="shared" si="14"/>
        <v>0</v>
      </c>
      <c r="Q61" s="134" t="e">
        <f t="shared" si="16"/>
        <v>#DIV/0!</v>
      </c>
      <c r="T61" s="135" t="e">
        <f t="shared" si="15"/>
        <v>#DIV/0!</v>
      </c>
      <c r="U61" s="135">
        <f t="shared" si="17"/>
        <v>0</v>
      </c>
      <c r="V61" s="135">
        <f t="shared" si="18"/>
        <v>0</v>
      </c>
    </row>
    <row r="62" spans="6:22" ht="15" x14ac:dyDescent="0.2">
      <c r="L62" s="148">
        <v>4</v>
      </c>
      <c r="M62" s="151" t="s">
        <v>54</v>
      </c>
      <c r="N62" s="129">
        <v>44011</v>
      </c>
      <c r="O62">
        <f t="shared" si="13"/>
        <v>0</v>
      </c>
      <c r="P62">
        <f t="shared" si="14"/>
        <v>0</v>
      </c>
      <c r="Q62" s="134" t="e">
        <f t="shared" si="16"/>
        <v>#DIV/0!</v>
      </c>
      <c r="T62" s="135" t="e">
        <f t="shared" si="15"/>
        <v>#DIV/0!</v>
      </c>
      <c r="U62" s="135">
        <f t="shared" si="17"/>
        <v>0</v>
      </c>
      <c r="V62" s="135">
        <f t="shared" si="18"/>
        <v>0</v>
      </c>
    </row>
    <row r="63" spans="6:22" ht="15" x14ac:dyDescent="0.2">
      <c r="L63" s="150">
        <v>7</v>
      </c>
      <c r="M63" s="151" t="s">
        <v>90</v>
      </c>
      <c r="N63" s="129">
        <v>44011</v>
      </c>
      <c r="O63">
        <f t="shared" si="13"/>
        <v>0</v>
      </c>
      <c r="P63">
        <f t="shared" si="14"/>
        <v>0</v>
      </c>
      <c r="Q63" s="134" t="e">
        <f t="shared" si="16"/>
        <v>#DIV/0!</v>
      </c>
      <c r="T63" s="135" t="e">
        <f t="shared" si="15"/>
        <v>#DIV/0!</v>
      </c>
      <c r="U63" s="135">
        <f t="shared" si="17"/>
        <v>0</v>
      </c>
      <c r="V63" s="135">
        <f t="shared" si="18"/>
        <v>0</v>
      </c>
    </row>
    <row r="64" spans="6:22" ht="15" x14ac:dyDescent="0.2">
      <c r="L64" s="153">
        <v>7</v>
      </c>
      <c r="M64" s="151" t="s">
        <v>105</v>
      </c>
      <c r="N64" s="129">
        <v>44012</v>
      </c>
      <c r="O64">
        <f t="shared" si="13"/>
        <v>0</v>
      </c>
      <c r="P64">
        <f t="shared" si="14"/>
        <v>0</v>
      </c>
      <c r="Q64" s="134" t="e">
        <f t="shared" si="16"/>
        <v>#DIV/0!</v>
      </c>
      <c r="T64" s="135" t="e">
        <f t="shared" si="15"/>
        <v>#DIV/0!</v>
      </c>
      <c r="U64" s="135">
        <f t="shared" si="17"/>
        <v>0</v>
      </c>
      <c r="V64" s="135">
        <f t="shared" si="18"/>
        <v>0</v>
      </c>
    </row>
    <row r="65" spans="12:22" ht="15" x14ac:dyDescent="0.2">
      <c r="L65" s="154">
        <v>21</v>
      </c>
      <c r="M65" s="151" t="s">
        <v>116</v>
      </c>
      <c r="N65" s="129">
        <v>44012</v>
      </c>
      <c r="O65">
        <f t="shared" si="13"/>
        <v>0</v>
      </c>
      <c r="P65">
        <f t="shared" si="14"/>
        <v>0</v>
      </c>
      <c r="Q65" s="134" t="e">
        <f t="shared" si="16"/>
        <v>#DIV/0!</v>
      </c>
      <c r="T65" s="135" t="e">
        <f t="shared" si="15"/>
        <v>#DIV/0!</v>
      </c>
      <c r="U65" s="135">
        <f t="shared" si="17"/>
        <v>0</v>
      </c>
      <c r="V65" s="135">
        <f t="shared" si="18"/>
        <v>0</v>
      </c>
    </row>
    <row r="66" spans="12:22" ht="15" x14ac:dyDescent="0.2">
      <c r="L66" s="154">
        <v>3</v>
      </c>
      <c r="M66" s="151" t="s">
        <v>121</v>
      </c>
      <c r="N66" s="129">
        <v>44012</v>
      </c>
      <c r="O66">
        <f t="shared" si="13"/>
        <v>0</v>
      </c>
      <c r="P66">
        <f t="shared" si="14"/>
        <v>0</v>
      </c>
      <c r="Q66" s="134" t="e">
        <f t="shared" si="16"/>
        <v>#DIV/0!</v>
      </c>
      <c r="T66" s="135" t="e">
        <f t="shared" si="15"/>
        <v>#DIV/0!</v>
      </c>
      <c r="U66" s="135">
        <f t="shared" si="17"/>
        <v>0</v>
      </c>
      <c r="V66" s="135">
        <f t="shared" si="18"/>
        <v>0</v>
      </c>
    </row>
    <row r="67" spans="12:22" ht="15" x14ac:dyDescent="0.2">
      <c r="L67" s="154">
        <v>13</v>
      </c>
      <c r="M67" s="151" t="s">
        <v>123</v>
      </c>
      <c r="N67" s="129">
        <v>44012</v>
      </c>
      <c r="O67">
        <f t="shared" si="13"/>
        <v>0</v>
      </c>
      <c r="P67">
        <f t="shared" si="14"/>
        <v>0</v>
      </c>
      <c r="Q67" s="134" t="e">
        <f t="shared" si="16"/>
        <v>#DIV/0!</v>
      </c>
      <c r="T67" s="135" t="e">
        <f t="shared" si="15"/>
        <v>#DIV/0!</v>
      </c>
      <c r="U67" s="135">
        <f t="shared" si="17"/>
        <v>0</v>
      </c>
      <c r="V67" s="135">
        <f t="shared" si="18"/>
        <v>0</v>
      </c>
    </row>
    <row r="68" spans="12:22" ht="15" x14ac:dyDescent="0.2">
      <c r="L68" s="148">
        <v>8</v>
      </c>
      <c r="M68" s="151" t="s">
        <v>67</v>
      </c>
      <c r="N68" s="129">
        <v>44012</v>
      </c>
      <c r="O68">
        <f t="shared" si="13"/>
        <v>0</v>
      </c>
      <c r="P68">
        <f t="shared" si="14"/>
        <v>0</v>
      </c>
      <c r="Q68" s="134" t="e">
        <f t="shared" si="16"/>
        <v>#DIV/0!</v>
      </c>
      <c r="T68" s="135" t="e">
        <f t="shared" si="15"/>
        <v>#DIV/0!</v>
      </c>
      <c r="U68" s="135">
        <f t="shared" si="17"/>
        <v>0</v>
      </c>
      <c r="V68" s="135">
        <f t="shared" si="18"/>
        <v>0</v>
      </c>
    </row>
    <row r="69" spans="12:22" ht="15" x14ac:dyDescent="0.2">
      <c r="L69" s="155">
        <v>7</v>
      </c>
      <c r="M69" s="151" t="s">
        <v>52</v>
      </c>
      <c r="N69" s="129">
        <v>44013</v>
      </c>
      <c r="O69">
        <f t="shared" si="13"/>
        <v>0</v>
      </c>
      <c r="P69">
        <f t="shared" si="14"/>
        <v>0</v>
      </c>
      <c r="Q69" s="134" t="e">
        <f t="shared" si="16"/>
        <v>#DIV/0!</v>
      </c>
      <c r="T69" s="135" t="e">
        <f t="shared" si="15"/>
        <v>#DIV/0!</v>
      </c>
      <c r="U69" s="135">
        <f t="shared" si="17"/>
        <v>0</v>
      </c>
      <c r="V69" s="135">
        <f t="shared" si="18"/>
        <v>0</v>
      </c>
    </row>
    <row r="70" spans="12:22" ht="15" x14ac:dyDescent="0.2">
      <c r="L70" s="148">
        <v>5</v>
      </c>
      <c r="M70" s="151" t="s">
        <v>63</v>
      </c>
      <c r="N70" s="129">
        <v>44013</v>
      </c>
      <c r="O70">
        <f t="shared" si="13"/>
        <v>0</v>
      </c>
      <c r="P70">
        <f t="shared" si="14"/>
        <v>0</v>
      </c>
      <c r="Q70" s="134" t="e">
        <f t="shared" si="16"/>
        <v>#DIV/0!</v>
      </c>
      <c r="T70" s="135" t="e">
        <f t="shared" si="15"/>
        <v>#DIV/0!</v>
      </c>
      <c r="U70" s="135">
        <f t="shared" si="17"/>
        <v>0</v>
      </c>
      <c r="V70" s="135">
        <f t="shared" si="18"/>
        <v>0</v>
      </c>
    </row>
    <row r="71" spans="12:22" ht="15" x14ac:dyDescent="0.2">
      <c r="L71" s="152">
        <v>8</v>
      </c>
      <c r="M71" s="151" t="s">
        <v>1</v>
      </c>
      <c r="N71" s="129">
        <v>44013</v>
      </c>
      <c r="O71">
        <f t="shared" si="13"/>
        <v>0</v>
      </c>
      <c r="P71">
        <f t="shared" si="14"/>
        <v>0</v>
      </c>
      <c r="Q71" s="134" t="e">
        <f t="shared" si="16"/>
        <v>#DIV/0!</v>
      </c>
      <c r="T71" s="135" t="e">
        <f t="shared" si="15"/>
        <v>#DIV/0!</v>
      </c>
      <c r="U71" s="135">
        <f t="shared" si="17"/>
        <v>0</v>
      </c>
      <c r="V71" s="135">
        <f t="shared" si="18"/>
        <v>0</v>
      </c>
    </row>
    <row r="72" spans="12:22" ht="15" x14ac:dyDescent="0.2">
      <c r="L72" s="153">
        <v>10</v>
      </c>
      <c r="M72" s="151" t="s">
        <v>101</v>
      </c>
      <c r="N72" s="129">
        <v>44013</v>
      </c>
      <c r="O72">
        <f t="shared" si="13"/>
        <v>0</v>
      </c>
      <c r="P72">
        <f t="shared" si="14"/>
        <v>0</v>
      </c>
      <c r="Q72" s="134" t="e">
        <f t="shared" si="16"/>
        <v>#DIV/0!</v>
      </c>
      <c r="T72" s="135" t="e">
        <f t="shared" si="15"/>
        <v>#DIV/0!</v>
      </c>
      <c r="U72" s="135">
        <f t="shared" si="17"/>
        <v>0</v>
      </c>
      <c r="V72" s="135">
        <f t="shared" si="18"/>
        <v>0</v>
      </c>
    </row>
    <row r="73" spans="12:22" ht="15" x14ac:dyDescent="0.2">
      <c r="L73" s="154">
        <v>24</v>
      </c>
      <c r="M73" s="151" t="s">
        <v>129</v>
      </c>
      <c r="N73" s="129">
        <v>44015</v>
      </c>
      <c r="O73">
        <f t="shared" si="13"/>
        <v>0</v>
      </c>
      <c r="P73">
        <f t="shared" si="14"/>
        <v>0</v>
      </c>
      <c r="Q73" s="134" t="e">
        <f t="shared" si="16"/>
        <v>#DIV/0!</v>
      </c>
      <c r="T73" s="135" t="e">
        <f t="shared" si="15"/>
        <v>#DIV/0!</v>
      </c>
      <c r="U73" s="135">
        <f t="shared" si="17"/>
        <v>0</v>
      </c>
      <c r="V73" s="135">
        <f t="shared" si="18"/>
        <v>0</v>
      </c>
    </row>
    <row r="74" spans="12:22" ht="15" x14ac:dyDescent="0.2">
      <c r="L74" s="152">
        <v>1</v>
      </c>
      <c r="M74" s="151" t="s">
        <v>46</v>
      </c>
      <c r="N74" s="129">
        <v>44015</v>
      </c>
      <c r="O74">
        <f t="shared" si="13"/>
        <v>0</v>
      </c>
      <c r="P74">
        <f t="shared" si="14"/>
        <v>0</v>
      </c>
      <c r="Q74" s="134" t="e">
        <f t="shared" si="16"/>
        <v>#DIV/0!</v>
      </c>
      <c r="T74" s="135" t="e">
        <f t="shared" si="15"/>
        <v>#DIV/0!</v>
      </c>
      <c r="U74" s="135">
        <f t="shared" si="17"/>
        <v>0</v>
      </c>
      <c r="V74" s="135">
        <f t="shared" si="18"/>
        <v>0</v>
      </c>
    </row>
    <row r="75" spans="12:22" ht="15" x14ac:dyDescent="0.2">
      <c r="L75" s="152">
        <v>6</v>
      </c>
      <c r="M75" s="151" t="s">
        <v>47</v>
      </c>
      <c r="N75" s="129">
        <v>44015</v>
      </c>
      <c r="O75">
        <f t="shared" si="13"/>
        <v>0</v>
      </c>
      <c r="P75">
        <f t="shared" si="14"/>
        <v>0</v>
      </c>
      <c r="Q75" s="134" t="e">
        <f t="shared" si="16"/>
        <v>#DIV/0!</v>
      </c>
      <c r="T75" s="135" t="e">
        <f t="shared" si="15"/>
        <v>#DIV/0!</v>
      </c>
      <c r="U75" s="135">
        <f t="shared" si="17"/>
        <v>0</v>
      </c>
      <c r="V75" s="135">
        <f t="shared" si="18"/>
        <v>0</v>
      </c>
    </row>
    <row r="76" spans="12:22" ht="15" x14ac:dyDescent="0.2">
      <c r="L76" s="154">
        <v>7</v>
      </c>
      <c r="M76" s="151" t="s">
        <v>130</v>
      </c>
      <c r="N76" s="129">
        <v>44015</v>
      </c>
      <c r="O76">
        <f t="shared" si="13"/>
        <v>0</v>
      </c>
      <c r="P76">
        <f t="shared" si="14"/>
        <v>0</v>
      </c>
      <c r="Q76" s="134" t="e">
        <f t="shared" si="16"/>
        <v>#DIV/0!</v>
      </c>
      <c r="T76" s="135" t="e">
        <f t="shared" si="15"/>
        <v>#DIV/0!</v>
      </c>
      <c r="U76" s="135">
        <f t="shared" si="17"/>
        <v>0</v>
      </c>
      <c r="V76" s="135">
        <f t="shared" si="18"/>
        <v>0</v>
      </c>
    </row>
    <row r="77" spans="12:22" ht="15" x14ac:dyDescent="0.2">
      <c r="L77" s="148">
        <v>11</v>
      </c>
      <c r="M77" s="151" t="s">
        <v>58</v>
      </c>
      <c r="N77" s="129">
        <v>44016</v>
      </c>
      <c r="O77" s="120">
        <f t="shared" si="13"/>
        <v>0</v>
      </c>
      <c r="P77" s="120">
        <f t="shared" si="14"/>
        <v>0</v>
      </c>
      <c r="Q77" s="160" t="e">
        <f t="shared" si="16"/>
        <v>#DIV/0!</v>
      </c>
      <c r="R77" s="120"/>
      <c r="S77" s="120"/>
      <c r="T77" s="161" t="e">
        <f t="shared" si="15"/>
        <v>#DIV/0!</v>
      </c>
      <c r="U77" s="161">
        <f t="shared" si="17"/>
        <v>0</v>
      </c>
      <c r="V77" s="161">
        <f t="shared" si="18"/>
        <v>0</v>
      </c>
    </row>
    <row r="78" spans="12:22" ht="15" x14ac:dyDescent="0.2">
      <c r="L78" s="148">
        <v>2</v>
      </c>
      <c r="M78" s="151" t="s">
        <v>64</v>
      </c>
      <c r="N78" s="129">
        <v>44016</v>
      </c>
      <c r="O78">
        <f t="shared" si="13"/>
        <v>0</v>
      </c>
      <c r="P78">
        <f t="shared" si="14"/>
        <v>0</v>
      </c>
      <c r="Q78" s="134" t="e">
        <f t="shared" si="16"/>
        <v>#DIV/0!</v>
      </c>
      <c r="T78" s="135" t="e">
        <f t="shared" si="15"/>
        <v>#DIV/0!</v>
      </c>
      <c r="U78" s="135">
        <f t="shared" si="17"/>
        <v>0</v>
      </c>
      <c r="V78" s="135">
        <f t="shared" si="18"/>
        <v>0</v>
      </c>
    </row>
    <row r="79" spans="12:22" ht="15" x14ac:dyDescent="0.2">
      <c r="L79" s="148">
        <v>10</v>
      </c>
      <c r="M79" s="151" t="s">
        <v>59</v>
      </c>
      <c r="N79" s="129">
        <v>44016</v>
      </c>
      <c r="O79">
        <f t="shared" si="13"/>
        <v>0</v>
      </c>
      <c r="P79">
        <f t="shared" si="14"/>
        <v>0</v>
      </c>
      <c r="Q79" s="134" t="e">
        <f t="shared" si="16"/>
        <v>#DIV/0!</v>
      </c>
      <c r="T79" s="135" t="e">
        <f t="shared" si="15"/>
        <v>#DIV/0!</v>
      </c>
      <c r="U79" s="135">
        <f t="shared" si="17"/>
        <v>0</v>
      </c>
      <c r="V79" s="135">
        <f t="shared" si="18"/>
        <v>0</v>
      </c>
    </row>
    <row r="80" spans="12:22" ht="15" x14ac:dyDescent="0.2">
      <c r="L80" s="154">
        <v>6</v>
      </c>
      <c r="M80" s="151" t="s">
        <v>128</v>
      </c>
      <c r="N80" s="129">
        <v>44016</v>
      </c>
      <c r="O80">
        <f t="shared" si="13"/>
        <v>0</v>
      </c>
      <c r="P80">
        <f t="shared" si="14"/>
        <v>0</v>
      </c>
      <c r="Q80" s="134" t="e">
        <f t="shared" si="16"/>
        <v>#DIV/0!</v>
      </c>
      <c r="T80" s="135" t="e">
        <f t="shared" si="15"/>
        <v>#DIV/0!</v>
      </c>
      <c r="U80" s="135">
        <f t="shared" si="17"/>
        <v>0</v>
      </c>
      <c r="V80" s="135">
        <f t="shared" si="18"/>
        <v>0</v>
      </c>
    </row>
    <row r="81" spans="12:22" ht="15" x14ac:dyDescent="0.2">
      <c r="L81" s="150">
        <v>11</v>
      </c>
      <c r="M81" s="151" t="s">
        <v>83</v>
      </c>
      <c r="N81" s="129">
        <v>44016</v>
      </c>
      <c r="O81">
        <f t="shared" si="13"/>
        <v>0</v>
      </c>
      <c r="P81">
        <f t="shared" si="14"/>
        <v>0</v>
      </c>
      <c r="Q81" s="134" t="e">
        <f t="shared" si="16"/>
        <v>#DIV/0!</v>
      </c>
      <c r="T81" s="135" t="e">
        <f t="shared" si="15"/>
        <v>#DIV/0!</v>
      </c>
      <c r="U81" s="135">
        <f t="shared" si="17"/>
        <v>0</v>
      </c>
      <c r="V81" s="135">
        <f t="shared" si="18"/>
        <v>0</v>
      </c>
    </row>
    <row r="82" spans="12:22" ht="15" x14ac:dyDescent="0.2">
      <c r="L82" s="154">
        <v>23</v>
      </c>
      <c r="M82" s="151" t="s">
        <v>112</v>
      </c>
      <c r="N82" s="129">
        <v>44016</v>
      </c>
      <c r="O82">
        <f t="shared" si="13"/>
        <v>0</v>
      </c>
      <c r="P82">
        <f t="shared" si="14"/>
        <v>0</v>
      </c>
      <c r="Q82" s="134" t="e">
        <f t="shared" si="16"/>
        <v>#DIV/0!</v>
      </c>
      <c r="T82" s="135" t="e">
        <f t="shared" si="15"/>
        <v>#DIV/0!</v>
      </c>
      <c r="U82" s="135">
        <f t="shared" si="17"/>
        <v>0</v>
      </c>
      <c r="V82" s="135">
        <f t="shared" si="18"/>
        <v>0</v>
      </c>
    </row>
    <row r="83" spans="12:22" ht="15" x14ac:dyDescent="0.2">
      <c r="L83" s="148">
        <v>9</v>
      </c>
      <c r="M83" s="151" t="s">
        <v>61</v>
      </c>
      <c r="N83" s="129">
        <v>44016</v>
      </c>
      <c r="O83">
        <f t="shared" si="13"/>
        <v>0</v>
      </c>
      <c r="P83">
        <f t="shared" si="14"/>
        <v>0</v>
      </c>
      <c r="Q83" s="134" t="e">
        <f t="shared" si="16"/>
        <v>#DIV/0!</v>
      </c>
      <c r="T83" s="135" t="e">
        <f t="shared" si="15"/>
        <v>#DIV/0!</v>
      </c>
      <c r="U83" s="135">
        <f t="shared" si="17"/>
        <v>0</v>
      </c>
      <c r="V83" s="135">
        <f t="shared" si="18"/>
        <v>0</v>
      </c>
    </row>
    <row r="84" spans="12:22" ht="15" x14ac:dyDescent="0.2">
      <c r="L84" s="158">
        <v>14</v>
      </c>
      <c r="M84" s="159" t="s">
        <v>75</v>
      </c>
      <c r="N84" s="129">
        <v>44016</v>
      </c>
      <c r="O84">
        <f t="shared" si="13"/>
        <v>0</v>
      </c>
      <c r="P84">
        <f t="shared" si="14"/>
        <v>0</v>
      </c>
      <c r="Q84" s="134" t="e">
        <f t="shared" si="16"/>
        <v>#DIV/0!</v>
      </c>
      <c r="T84" s="135" t="e">
        <f t="shared" si="15"/>
        <v>#DIV/0!</v>
      </c>
      <c r="U84" s="135">
        <f t="shared" si="17"/>
        <v>0</v>
      </c>
      <c r="V84" s="135">
        <f t="shared" si="18"/>
        <v>0</v>
      </c>
    </row>
    <row r="85" spans="12:22" ht="15" x14ac:dyDescent="0.2">
      <c r="L85" s="148">
        <v>14</v>
      </c>
      <c r="M85" s="151" t="s">
        <v>66</v>
      </c>
      <c r="N85" s="129">
        <v>44016</v>
      </c>
      <c r="O85">
        <f t="shared" si="13"/>
        <v>0</v>
      </c>
      <c r="P85">
        <f t="shared" si="14"/>
        <v>0</v>
      </c>
      <c r="Q85" s="134" t="e">
        <f t="shared" si="16"/>
        <v>#DIV/0!</v>
      </c>
      <c r="T85" s="135" t="e">
        <f t="shared" si="15"/>
        <v>#DIV/0!</v>
      </c>
      <c r="U85" s="135">
        <f t="shared" si="17"/>
        <v>0</v>
      </c>
      <c r="V85" s="135">
        <f t="shared" si="18"/>
        <v>0</v>
      </c>
    </row>
    <row r="86" spans="12:22" ht="15" x14ac:dyDescent="0.2">
      <c r="L86" s="150">
        <v>25</v>
      </c>
      <c r="M86" s="151" t="s">
        <v>70</v>
      </c>
      <c r="N86" s="129">
        <v>44016</v>
      </c>
      <c r="O86">
        <f t="shared" si="13"/>
        <v>0</v>
      </c>
      <c r="P86">
        <f t="shared" si="14"/>
        <v>0</v>
      </c>
      <c r="Q86" s="134" t="e">
        <f t="shared" si="16"/>
        <v>#DIV/0!</v>
      </c>
      <c r="T86" s="135" t="e">
        <f t="shared" si="15"/>
        <v>#DIV/0!</v>
      </c>
      <c r="U86" s="135">
        <f t="shared" si="17"/>
        <v>0</v>
      </c>
      <c r="V86" s="135">
        <f t="shared" si="18"/>
        <v>0</v>
      </c>
    </row>
    <row r="87" spans="12:22" ht="15" x14ac:dyDescent="0.2">
      <c r="L87" s="150">
        <v>23</v>
      </c>
      <c r="M87" s="151" t="s">
        <v>95</v>
      </c>
      <c r="N87" s="129">
        <v>44016</v>
      </c>
      <c r="O87">
        <f t="shared" si="13"/>
        <v>0</v>
      </c>
      <c r="P87">
        <f t="shared" si="14"/>
        <v>0</v>
      </c>
      <c r="Q87" s="134" t="e">
        <f t="shared" si="16"/>
        <v>#DIV/0!</v>
      </c>
      <c r="T87" s="135" t="e">
        <f t="shared" si="15"/>
        <v>#DIV/0!</v>
      </c>
      <c r="U87" s="135">
        <f t="shared" si="17"/>
        <v>0</v>
      </c>
      <c r="V87" s="135">
        <f t="shared" si="18"/>
        <v>0</v>
      </c>
    </row>
    <row r="88" spans="12:22" ht="15" x14ac:dyDescent="0.2">
      <c r="L88" s="154">
        <v>12</v>
      </c>
      <c r="M88" s="151" t="s">
        <v>111</v>
      </c>
      <c r="N88" s="129">
        <v>44016</v>
      </c>
      <c r="O88">
        <f t="shared" si="13"/>
        <v>0</v>
      </c>
      <c r="P88">
        <f t="shared" si="14"/>
        <v>0</v>
      </c>
      <c r="Q88" s="134" t="e">
        <f t="shared" si="16"/>
        <v>#DIV/0!</v>
      </c>
      <c r="T88" s="135" t="e">
        <f t="shared" si="15"/>
        <v>#DIV/0!</v>
      </c>
      <c r="U88" s="135">
        <f t="shared" si="17"/>
        <v>0</v>
      </c>
      <c r="V88" s="135">
        <f t="shared" si="18"/>
        <v>0</v>
      </c>
    </row>
    <row r="89" spans="12:22" ht="15" x14ac:dyDescent="0.2">
      <c r="L89" s="150">
        <v>6</v>
      </c>
      <c r="M89" s="151" t="s">
        <v>76</v>
      </c>
      <c r="N89" s="129">
        <v>44016</v>
      </c>
      <c r="O89">
        <f t="shared" si="13"/>
        <v>0</v>
      </c>
      <c r="P89">
        <f t="shared" si="14"/>
        <v>0</v>
      </c>
      <c r="Q89" s="134" t="e">
        <f t="shared" si="16"/>
        <v>#DIV/0!</v>
      </c>
      <c r="T89" s="135" t="e">
        <f t="shared" si="15"/>
        <v>#DIV/0!</v>
      </c>
      <c r="U89" s="135">
        <f t="shared" si="17"/>
        <v>0</v>
      </c>
      <c r="V89" s="135">
        <f t="shared" si="18"/>
        <v>0</v>
      </c>
    </row>
    <row r="90" spans="12:22" ht="15" x14ac:dyDescent="0.2">
      <c r="L90" s="152">
        <v>7</v>
      </c>
      <c r="M90" s="151" t="s">
        <v>44</v>
      </c>
      <c r="N90" s="129">
        <v>44016</v>
      </c>
      <c r="O90">
        <f t="shared" si="13"/>
        <v>0</v>
      </c>
      <c r="P90">
        <f t="shared" si="14"/>
        <v>0</v>
      </c>
      <c r="Q90" s="134" t="e">
        <f t="shared" si="16"/>
        <v>#DIV/0!</v>
      </c>
      <c r="T90" s="135" t="e">
        <f t="shared" si="15"/>
        <v>#DIV/0!</v>
      </c>
      <c r="U90" s="135">
        <f t="shared" si="17"/>
        <v>0</v>
      </c>
      <c r="V90" s="135">
        <f t="shared" si="18"/>
        <v>0</v>
      </c>
    </row>
    <row r="91" spans="12:22" ht="15" x14ac:dyDescent="0.2">
      <c r="L91" s="150">
        <v>18</v>
      </c>
      <c r="M91" s="157" t="s">
        <v>80</v>
      </c>
      <c r="N91" s="129">
        <v>44016</v>
      </c>
      <c r="O91">
        <f t="shared" si="13"/>
        <v>0</v>
      </c>
      <c r="P91">
        <f t="shared" si="14"/>
        <v>0</v>
      </c>
      <c r="Q91" s="134" t="e">
        <f t="shared" si="16"/>
        <v>#DIV/0!</v>
      </c>
      <c r="T91" s="135" t="e">
        <f t="shared" si="15"/>
        <v>#DIV/0!</v>
      </c>
      <c r="U91" s="135">
        <f t="shared" si="17"/>
        <v>0</v>
      </c>
      <c r="V91" s="135">
        <f t="shared" si="18"/>
        <v>0</v>
      </c>
    </row>
    <row r="92" spans="12:22" ht="15" x14ac:dyDescent="0.2">
      <c r="L92" s="153">
        <v>14</v>
      </c>
      <c r="M92" s="151" t="s">
        <v>102</v>
      </c>
      <c r="N92" s="129">
        <v>44016</v>
      </c>
      <c r="O92">
        <f t="shared" si="13"/>
        <v>0</v>
      </c>
      <c r="P92">
        <f t="shared" si="14"/>
        <v>0</v>
      </c>
      <c r="Q92" s="134" t="e">
        <f t="shared" si="16"/>
        <v>#DIV/0!</v>
      </c>
      <c r="T92" s="135" t="e">
        <f t="shared" si="15"/>
        <v>#DIV/0!</v>
      </c>
      <c r="U92" s="135">
        <f t="shared" si="17"/>
        <v>0</v>
      </c>
      <c r="V92" s="135">
        <f t="shared" si="18"/>
        <v>0</v>
      </c>
    </row>
    <row r="93" spans="12:22" ht="15" x14ac:dyDescent="0.2">
      <c r="L93" s="154">
        <v>2</v>
      </c>
      <c r="M93" s="151" t="s">
        <v>124</v>
      </c>
      <c r="N93" s="129">
        <v>44016</v>
      </c>
      <c r="O93">
        <f t="shared" ref="O93:O112" si="19">P93-S93</f>
        <v>0</v>
      </c>
      <c r="P93">
        <f t="shared" si="14"/>
        <v>0</v>
      </c>
      <c r="Q93" s="134" t="e">
        <f t="shared" si="16"/>
        <v>#DIV/0!</v>
      </c>
      <c r="T93" s="135" t="e">
        <f t="shared" si="15"/>
        <v>#DIV/0!</v>
      </c>
      <c r="U93" s="135">
        <f t="shared" si="17"/>
        <v>0</v>
      </c>
      <c r="V93" s="135">
        <f t="shared" si="18"/>
        <v>0</v>
      </c>
    </row>
    <row r="94" spans="12:22" ht="15" x14ac:dyDescent="0.2">
      <c r="L94" s="150">
        <v>17</v>
      </c>
      <c r="M94" s="157" t="s">
        <v>79</v>
      </c>
      <c r="N94" s="129">
        <v>44016</v>
      </c>
      <c r="O94">
        <f t="shared" si="19"/>
        <v>0</v>
      </c>
      <c r="P94">
        <f t="shared" ref="P94:P112" si="20">R94-R93</f>
        <v>0</v>
      </c>
      <c r="Q94" s="134" t="e">
        <f t="shared" si="16"/>
        <v>#DIV/0!</v>
      </c>
      <c r="T94" s="135" t="e">
        <f t="shared" ref="T94:T112" si="21">U94/P94*60</f>
        <v>#DIV/0!</v>
      </c>
      <c r="U94" s="135">
        <f t="shared" si="17"/>
        <v>0</v>
      </c>
      <c r="V94" s="135">
        <f t="shared" si="18"/>
        <v>0</v>
      </c>
    </row>
    <row r="95" spans="12:22" ht="15" x14ac:dyDescent="0.2">
      <c r="L95" s="148">
        <v>1</v>
      </c>
      <c r="M95" s="151" t="s">
        <v>65</v>
      </c>
      <c r="N95" s="129">
        <v>44016</v>
      </c>
      <c r="O95">
        <f t="shared" si="19"/>
        <v>0</v>
      </c>
      <c r="P95">
        <f t="shared" si="20"/>
        <v>0</v>
      </c>
      <c r="Q95" s="134" t="e">
        <f t="shared" ref="Q95:Q112" si="22">O95/P95</f>
        <v>#DIV/0!</v>
      </c>
      <c r="T95" s="135" t="e">
        <f t="shared" si="21"/>
        <v>#DIV/0!</v>
      </c>
      <c r="U95" s="135">
        <f t="shared" ref="U95:U112" si="23">W95-V95</f>
        <v>0</v>
      </c>
      <c r="V95" s="135">
        <f t="shared" si="18"/>
        <v>0</v>
      </c>
    </row>
    <row r="96" spans="12:22" ht="15" x14ac:dyDescent="0.2">
      <c r="L96" s="150">
        <v>10</v>
      </c>
      <c r="M96" s="151" t="s">
        <v>82</v>
      </c>
      <c r="N96" s="129">
        <v>44016</v>
      </c>
      <c r="O96">
        <f t="shared" si="19"/>
        <v>0</v>
      </c>
      <c r="P96">
        <f t="shared" si="20"/>
        <v>0</v>
      </c>
      <c r="Q96" s="134" t="e">
        <f t="shared" si="22"/>
        <v>#DIV/0!</v>
      </c>
      <c r="T96" s="135" t="e">
        <f t="shared" si="21"/>
        <v>#DIV/0!</v>
      </c>
      <c r="U96" s="135">
        <f t="shared" si="23"/>
        <v>0</v>
      </c>
      <c r="V96" s="135">
        <f t="shared" ref="V96:V112" si="24">W95</f>
        <v>0</v>
      </c>
    </row>
    <row r="97" spans="12:22" ht="15" x14ac:dyDescent="0.2">
      <c r="L97" s="155">
        <v>3</v>
      </c>
      <c r="M97" s="151" t="s">
        <v>154</v>
      </c>
      <c r="N97" s="129">
        <v>44016</v>
      </c>
      <c r="O97">
        <f t="shared" si="19"/>
        <v>0</v>
      </c>
      <c r="P97">
        <f t="shared" si="20"/>
        <v>0</v>
      </c>
      <c r="Q97" s="134" t="e">
        <f t="shared" si="22"/>
        <v>#DIV/0!</v>
      </c>
      <c r="T97" s="135" t="e">
        <f t="shared" si="21"/>
        <v>#DIV/0!</v>
      </c>
      <c r="U97" s="135">
        <f t="shared" si="23"/>
        <v>0</v>
      </c>
      <c r="V97" s="135">
        <f t="shared" si="24"/>
        <v>0</v>
      </c>
    </row>
    <row r="98" spans="12:22" ht="15" x14ac:dyDescent="0.2">
      <c r="L98" s="150">
        <v>28</v>
      </c>
      <c r="M98" s="151" t="s">
        <v>68</v>
      </c>
      <c r="N98" s="129">
        <v>44016</v>
      </c>
      <c r="O98">
        <f t="shared" si="19"/>
        <v>0</v>
      </c>
      <c r="P98">
        <f t="shared" si="20"/>
        <v>0</v>
      </c>
      <c r="Q98" s="134" t="e">
        <f t="shared" si="22"/>
        <v>#DIV/0!</v>
      </c>
      <c r="T98" s="135" t="e">
        <f t="shared" si="21"/>
        <v>#DIV/0!</v>
      </c>
      <c r="U98" s="135">
        <f t="shared" si="23"/>
        <v>0</v>
      </c>
      <c r="V98" s="135">
        <f t="shared" si="24"/>
        <v>0</v>
      </c>
    </row>
    <row r="99" spans="12:22" ht="15" x14ac:dyDescent="0.2">
      <c r="L99" s="148">
        <v>7</v>
      </c>
      <c r="M99" s="151" t="s">
        <v>152</v>
      </c>
      <c r="N99" s="129">
        <v>44016</v>
      </c>
      <c r="O99">
        <f t="shared" si="19"/>
        <v>0</v>
      </c>
      <c r="P99">
        <f t="shared" si="20"/>
        <v>0</v>
      </c>
      <c r="Q99" s="134" t="e">
        <f t="shared" si="22"/>
        <v>#DIV/0!</v>
      </c>
      <c r="T99" s="135" t="e">
        <f t="shared" si="21"/>
        <v>#DIV/0!</v>
      </c>
      <c r="U99" s="135">
        <f t="shared" si="23"/>
        <v>0</v>
      </c>
      <c r="V99" s="135">
        <f t="shared" si="24"/>
        <v>0</v>
      </c>
    </row>
    <row r="100" spans="12:22" ht="15" x14ac:dyDescent="0.2">
      <c r="L100" s="148">
        <v>13</v>
      </c>
      <c r="M100" s="151" t="s">
        <v>60</v>
      </c>
      <c r="N100" s="129">
        <v>44016</v>
      </c>
      <c r="O100">
        <f t="shared" si="19"/>
        <v>0</v>
      </c>
      <c r="P100">
        <f t="shared" si="20"/>
        <v>0</v>
      </c>
      <c r="Q100" s="134" t="e">
        <f t="shared" si="22"/>
        <v>#DIV/0!</v>
      </c>
      <c r="T100" s="135" t="e">
        <f t="shared" si="21"/>
        <v>#DIV/0!</v>
      </c>
      <c r="U100" s="135">
        <f t="shared" si="23"/>
        <v>0</v>
      </c>
      <c r="V100" s="135">
        <f t="shared" si="24"/>
        <v>0</v>
      </c>
    </row>
    <row r="101" spans="12:22" ht="15" x14ac:dyDescent="0.2">
      <c r="L101" s="150">
        <v>1</v>
      </c>
      <c r="M101" s="151" t="s">
        <v>84</v>
      </c>
      <c r="O101">
        <f t="shared" si="19"/>
        <v>0</v>
      </c>
      <c r="P101">
        <f t="shared" si="20"/>
        <v>0</v>
      </c>
      <c r="Q101" s="134" t="e">
        <f t="shared" si="22"/>
        <v>#DIV/0!</v>
      </c>
      <c r="T101" s="135" t="e">
        <f t="shared" si="21"/>
        <v>#DIV/0!</v>
      </c>
      <c r="U101" s="135">
        <f t="shared" si="23"/>
        <v>0</v>
      </c>
      <c r="V101" s="135">
        <f t="shared" si="24"/>
        <v>0</v>
      </c>
    </row>
    <row r="102" spans="12:22" ht="15" x14ac:dyDescent="0.2">
      <c r="L102" s="153">
        <v>11</v>
      </c>
      <c r="M102" s="151" t="s">
        <v>110</v>
      </c>
      <c r="O102">
        <f t="shared" si="19"/>
        <v>0</v>
      </c>
      <c r="P102">
        <f t="shared" si="20"/>
        <v>0</v>
      </c>
      <c r="Q102" s="134" t="e">
        <f t="shared" si="22"/>
        <v>#DIV/0!</v>
      </c>
      <c r="T102" s="135" t="e">
        <f t="shared" si="21"/>
        <v>#DIV/0!</v>
      </c>
      <c r="U102" s="135">
        <f t="shared" si="23"/>
        <v>0</v>
      </c>
      <c r="V102" s="135">
        <f t="shared" si="24"/>
        <v>0</v>
      </c>
    </row>
    <row r="103" spans="12:22" ht="15" x14ac:dyDescent="0.2">
      <c r="L103" s="154">
        <v>22</v>
      </c>
      <c r="M103" s="151" t="s">
        <v>54</v>
      </c>
      <c r="O103">
        <f t="shared" si="19"/>
        <v>0</v>
      </c>
      <c r="P103">
        <f t="shared" si="20"/>
        <v>0</v>
      </c>
      <c r="Q103" s="134" t="e">
        <f t="shared" si="22"/>
        <v>#DIV/0!</v>
      </c>
      <c r="T103" s="135" t="e">
        <f t="shared" si="21"/>
        <v>#DIV/0!</v>
      </c>
      <c r="U103" s="135">
        <f t="shared" si="23"/>
        <v>0</v>
      </c>
      <c r="V103" s="135">
        <f t="shared" si="24"/>
        <v>0</v>
      </c>
    </row>
    <row r="104" spans="12:22" ht="15" x14ac:dyDescent="0.2">
      <c r="L104" s="155">
        <v>4</v>
      </c>
      <c r="M104" s="151" t="s">
        <v>54</v>
      </c>
      <c r="O104">
        <f t="shared" si="19"/>
        <v>0</v>
      </c>
      <c r="P104">
        <f t="shared" si="20"/>
        <v>0</v>
      </c>
      <c r="Q104" s="134" t="e">
        <f t="shared" si="22"/>
        <v>#DIV/0!</v>
      </c>
      <c r="T104" s="135" t="e">
        <f t="shared" si="21"/>
        <v>#DIV/0!</v>
      </c>
      <c r="U104" s="135">
        <f t="shared" si="23"/>
        <v>0</v>
      </c>
      <c r="V104" s="135">
        <f t="shared" si="24"/>
        <v>0</v>
      </c>
    </row>
    <row r="105" spans="12:22" ht="15" x14ac:dyDescent="0.2">
      <c r="L105" s="155">
        <v>6</v>
      </c>
      <c r="M105" s="151" t="s">
        <v>1</v>
      </c>
      <c r="N105" t="s">
        <v>212</v>
      </c>
      <c r="O105">
        <f t="shared" si="19"/>
        <v>0</v>
      </c>
      <c r="P105">
        <f t="shared" si="20"/>
        <v>0</v>
      </c>
      <c r="Q105" s="134" t="e">
        <f t="shared" si="22"/>
        <v>#DIV/0!</v>
      </c>
      <c r="T105" s="135" t="e">
        <f t="shared" si="21"/>
        <v>#DIV/0!</v>
      </c>
      <c r="U105" s="135">
        <f t="shared" si="23"/>
        <v>0</v>
      </c>
      <c r="V105" s="135">
        <f t="shared" si="24"/>
        <v>0</v>
      </c>
    </row>
    <row r="106" spans="12:22" ht="15" x14ac:dyDescent="0.2">
      <c r="L106" s="150">
        <v>24</v>
      </c>
      <c r="M106" s="151" t="s">
        <v>71</v>
      </c>
      <c r="O106">
        <f t="shared" si="19"/>
        <v>0</v>
      </c>
      <c r="P106">
        <f t="shared" si="20"/>
        <v>0</v>
      </c>
      <c r="Q106" s="134" t="e">
        <f t="shared" si="22"/>
        <v>#DIV/0!</v>
      </c>
      <c r="T106" s="135" t="e">
        <f t="shared" si="21"/>
        <v>#DIV/0!</v>
      </c>
      <c r="U106" s="135">
        <f t="shared" si="23"/>
        <v>0</v>
      </c>
      <c r="V106" s="135">
        <f t="shared" si="24"/>
        <v>0</v>
      </c>
    </row>
    <row r="107" spans="12:22" ht="15" x14ac:dyDescent="0.2">
      <c r="L107" s="150">
        <v>29</v>
      </c>
      <c r="M107" s="151" t="s">
        <v>73</v>
      </c>
      <c r="O107">
        <f t="shared" si="19"/>
        <v>0</v>
      </c>
      <c r="P107">
        <f t="shared" si="20"/>
        <v>0</v>
      </c>
      <c r="Q107" s="134" t="e">
        <f t="shared" si="22"/>
        <v>#DIV/0!</v>
      </c>
      <c r="T107" s="135" t="e">
        <f t="shared" si="21"/>
        <v>#DIV/0!</v>
      </c>
      <c r="U107" s="135">
        <f t="shared" si="23"/>
        <v>0</v>
      </c>
      <c r="V107" s="135">
        <f t="shared" si="24"/>
        <v>0</v>
      </c>
    </row>
    <row r="108" spans="12:22" ht="15" x14ac:dyDescent="0.2">
      <c r="L108" s="153">
        <v>15</v>
      </c>
      <c r="M108" s="151" t="s">
        <v>99</v>
      </c>
      <c r="O108">
        <f t="shared" si="19"/>
        <v>0</v>
      </c>
      <c r="P108">
        <f t="shared" si="20"/>
        <v>0</v>
      </c>
      <c r="Q108" s="134" t="e">
        <f t="shared" si="22"/>
        <v>#DIV/0!</v>
      </c>
      <c r="T108" s="135" t="e">
        <f t="shared" si="21"/>
        <v>#DIV/0!</v>
      </c>
      <c r="U108" s="135">
        <f t="shared" si="23"/>
        <v>0</v>
      </c>
      <c r="V108" s="135">
        <f t="shared" si="24"/>
        <v>0</v>
      </c>
    </row>
    <row r="109" spans="12:22" ht="15" x14ac:dyDescent="0.2">
      <c r="L109" s="154">
        <v>26</v>
      </c>
      <c r="M109" s="151" t="s">
        <v>131</v>
      </c>
      <c r="O109">
        <f t="shared" si="19"/>
        <v>0</v>
      </c>
      <c r="P109">
        <f t="shared" si="20"/>
        <v>0</v>
      </c>
      <c r="Q109" s="134" t="e">
        <f t="shared" si="22"/>
        <v>#DIV/0!</v>
      </c>
      <c r="T109" s="135" t="e">
        <f t="shared" si="21"/>
        <v>#DIV/0!</v>
      </c>
      <c r="U109" s="135">
        <f t="shared" si="23"/>
        <v>0</v>
      </c>
      <c r="V109" s="135">
        <f t="shared" si="24"/>
        <v>0</v>
      </c>
    </row>
    <row r="110" spans="12:22" ht="15" x14ac:dyDescent="0.2">
      <c r="L110" s="156">
        <v>2</v>
      </c>
      <c r="M110" s="151" t="s">
        <v>138</v>
      </c>
      <c r="O110">
        <f t="shared" si="19"/>
        <v>0</v>
      </c>
      <c r="P110">
        <f t="shared" si="20"/>
        <v>0</v>
      </c>
      <c r="Q110" s="134" t="e">
        <f t="shared" si="22"/>
        <v>#DIV/0!</v>
      </c>
      <c r="T110" s="135" t="e">
        <f t="shared" si="21"/>
        <v>#DIV/0!</v>
      </c>
      <c r="U110" s="135">
        <f t="shared" si="23"/>
        <v>0</v>
      </c>
      <c r="V110" s="135">
        <f t="shared" si="24"/>
        <v>0</v>
      </c>
    </row>
    <row r="111" spans="12:22" ht="15" x14ac:dyDescent="0.2">
      <c r="L111" s="156">
        <v>5</v>
      </c>
      <c r="M111" s="151" t="s">
        <v>141</v>
      </c>
      <c r="N111" s="120"/>
      <c r="O111">
        <f t="shared" si="19"/>
        <v>0</v>
      </c>
      <c r="P111">
        <f t="shared" si="20"/>
        <v>0</v>
      </c>
      <c r="Q111" s="134" t="e">
        <f t="shared" si="22"/>
        <v>#DIV/0!</v>
      </c>
      <c r="T111" s="135" t="e">
        <f t="shared" si="21"/>
        <v>#DIV/0!</v>
      </c>
      <c r="U111" s="135">
        <f t="shared" si="23"/>
        <v>0</v>
      </c>
      <c r="V111" s="135">
        <f t="shared" si="24"/>
        <v>0</v>
      </c>
    </row>
    <row r="112" spans="12:22" ht="15" x14ac:dyDescent="0.2">
      <c r="L112" s="155">
        <v>2</v>
      </c>
      <c r="M112" s="151" t="s">
        <v>49</v>
      </c>
      <c r="O112">
        <f t="shared" si="19"/>
        <v>0</v>
      </c>
      <c r="P112">
        <f t="shared" si="20"/>
        <v>0</v>
      </c>
      <c r="Q112" s="134" t="e">
        <f t="shared" si="22"/>
        <v>#DIV/0!</v>
      </c>
      <c r="T112" s="135" t="e">
        <f t="shared" si="21"/>
        <v>#DIV/0!</v>
      </c>
      <c r="U112" s="135">
        <f t="shared" si="23"/>
        <v>0</v>
      </c>
      <c r="V112" s="135">
        <f t="shared" si="24"/>
        <v>0</v>
      </c>
    </row>
  </sheetData>
  <mergeCells count="3">
    <mergeCell ref="L7:M7"/>
    <mergeCell ref="L15:M15"/>
    <mergeCell ref="L20:M20"/>
  </mergeCells>
  <phoneticPr fontId="2"/>
  <pageMargins left="0.7" right="0.7" top="0.75" bottom="0.75" header="0.3" footer="0.3"/>
  <pageSetup paperSize="9" orientation="portrait" horizontalDpi="4294967293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0" tint="-0.34998626667073579"/>
  </sheetPr>
  <dimension ref="B1:O129"/>
  <sheetViews>
    <sheetView showGridLines="0" workbookViewId="0"/>
  </sheetViews>
  <sheetFormatPr defaultRowHeight="18" x14ac:dyDescent="0.2"/>
  <cols>
    <col min="1" max="1" width="3.44140625" style="1" customWidth="1"/>
    <col min="2" max="2" width="8.88671875" style="78"/>
    <col min="3" max="3" width="8.88671875" style="84"/>
    <col min="4" max="4" width="8.88671875" style="78"/>
    <col min="5" max="5" width="8.88671875" style="79"/>
    <col min="6" max="6" width="8.88671875" style="80"/>
    <col min="7" max="7" width="8.88671875" style="78"/>
    <col min="8" max="8" width="8.88671875" style="81"/>
    <col min="9" max="9" width="8.88671875" style="1"/>
    <col min="10" max="10" width="8.88671875" style="80"/>
    <col min="11" max="16384" width="8.88671875" style="1"/>
  </cols>
  <sheetData>
    <row r="1" spans="2:15" ht="18.600000000000001" thickBot="1" x14ac:dyDescent="0.25">
      <c r="B1" s="85"/>
      <c r="C1" s="85"/>
      <c r="D1" s="85"/>
      <c r="E1" s="85"/>
      <c r="F1" s="85"/>
      <c r="G1" s="85"/>
      <c r="H1" s="85"/>
      <c r="J1" s="62"/>
      <c r="K1" s="62"/>
      <c r="L1" s="62"/>
    </row>
    <row r="2" spans="2:15" ht="18.600000000000001" thickBot="1" x14ac:dyDescent="0.25">
      <c r="B2" s="7" t="s">
        <v>150</v>
      </c>
      <c r="C2" s="83" t="s">
        <v>5</v>
      </c>
      <c r="D2" s="7"/>
      <c r="E2" s="59"/>
      <c r="F2" s="9"/>
      <c r="G2" s="7"/>
      <c r="H2" s="82"/>
      <c r="I2" s="197" t="s">
        <v>151</v>
      </c>
      <c r="J2" s="198"/>
      <c r="N2" s="7" t="s">
        <v>5</v>
      </c>
      <c r="O2" s="9"/>
    </row>
    <row r="3" spans="2:15" x14ac:dyDescent="0.2">
      <c r="B3" s="90">
        <v>43929</v>
      </c>
      <c r="C3" s="91">
        <v>43931</v>
      </c>
      <c r="D3" s="40">
        <f>E3/F3</f>
        <v>0.63855421686746983</v>
      </c>
      <c r="E3" s="52">
        <v>53</v>
      </c>
      <c r="F3" s="41">
        <v>83</v>
      </c>
      <c r="G3" s="92">
        <f>H3/60</f>
        <v>21.7</v>
      </c>
      <c r="H3" s="49">
        <v>1302</v>
      </c>
      <c r="I3" s="87"/>
      <c r="J3" s="86"/>
      <c r="N3" s="30">
        <v>43898</v>
      </c>
      <c r="O3" s="31">
        <v>43899</v>
      </c>
    </row>
    <row r="4" spans="2:15" x14ac:dyDescent="0.2">
      <c r="B4" s="32">
        <v>43929</v>
      </c>
      <c r="C4" s="93">
        <v>43932</v>
      </c>
      <c r="D4" s="16">
        <f t="shared" ref="D4:D32" si="0">E4/F4</f>
        <v>0.62068965517241381</v>
      </c>
      <c r="E4" s="53">
        <v>18</v>
      </c>
      <c r="F4" s="17">
        <v>29</v>
      </c>
      <c r="G4" s="43">
        <f t="shared" ref="G4:G32" si="1">H4/60</f>
        <v>56.783333333333331</v>
      </c>
      <c r="H4" s="50">
        <v>3407</v>
      </c>
      <c r="I4" s="62"/>
      <c r="N4" s="32">
        <v>43899</v>
      </c>
      <c r="O4" s="33">
        <v>43902</v>
      </c>
    </row>
    <row r="5" spans="2:15" ht="18.600000000000001" thickBot="1" x14ac:dyDescent="0.25">
      <c r="B5" s="34">
        <v>43929</v>
      </c>
      <c r="C5" s="97">
        <v>43932</v>
      </c>
      <c r="D5" s="21">
        <f t="shared" si="0"/>
        <v>0.6875</v>
      </c>
      <c r="E5" s="58">
        <v>44</v>
      </c>
      <c r="F5" s="22">
        <v>64</v>
      </c>
      <c r="G5" s="98">
        <f t="shared" si="1"/>
        <v>62.666666666666664</v>
      </c>
      <c r="H5" s="99">
        <v>3760</v>
      </c>
      <c r="I5" s="89">
        <f>K5/J5</f>
        <v>0.65340909090909094</v>
      </c>
      <c r="J5" s="88">
        <f>SUM(F3:F5)</f>
        <v>176</v>
      </c>
      <c r="K5" s="1">
        <f>SUM(E3:E5)</f>
        <v>115</v>
      </c>
      <c r="N5" s="32">
        <v>43902</v>
      </c>
      <c r="O5" s="33">
        <v>43904</v>
      </c>
    </row>
    <row r="6" spans="2:15" ht="18.600000000000001" thickTop="1" x14ac:dyDescent="0.2">
      <c r="B6" s="32">
        <v>43933</v>
      </c>
      <c r="C6" s="93">
        <v>43936</v>
      </c>
      <c r="D6" s="16">
        <f t="shared" si="0"/>
        <v>0.68627450980392157</v>
      </c>
      <c r="E6" s="53">
        <v>35</v>
      </c>
      <c r="F6" s="17">
        <v>51</v>
      </c>
      <c r="G6" s="43">
        <f t="shared" si="1"/>
        <v>27.75</v>
      </c>
      <c r="H6" s="50">
        <v>1665</v>
      </c>
      <c r="N6" s="32">
        <v>43904</v>
      </c>
      <c r="O6" s="33">
        <v>43905</v>
      </c>
    </row>
    <row r="7" spans="2:15" ht="18.600000000000001" thickBot="1" x14ac:dyDescent="0.25">
      <c r="B7" s="32">
        <v>43935</v>
      </c>
      <c r="C7" s="93">
        <v>43935</v>
      </c>
      <c r="D7" s="16">
        <f t="shared" si="0"/>
        <v>0.6692913385826772</v>
      </c>
      <c r="E7" s="53">
        <v>85</v>
      </c>
      <c r="F7" s="17">
        <v>127</v>
      </c>
      <c r="G7" s="43">
        <f t="shared" si="1"/>
        <v>58.666666666666664</v>
      </c>
      <c r="H7" s="50">
        <v>3520</v>
      </c>
      <c r="N7" s="34">
        <v>43905</v>
      </c>
      <c r="O7" s="35">
        <v>43905</v>
      </c>
    </row>
    <row r="8" spans="2:15" ht="19.2" thickTop="1" thickBot="1" x14ac:dyDescent="0.25">
      <c r="B8" s="34">
        <v>43935</v>
      </c>
      <c r="C8" s="97">
        <v>43937</v>
      </c>
      <c r="D8" s="21">
        <f t="shared" si="0"/>
        <v>0.45</v>
      </c>
      <c r="E8" s="58">
        <v>9</v>
      </c>
      <c r="F8" s="22">
        <v>20</v>
      </c>
      <c r="G8" s="98">
        <f t="shared" si="1"/>
        <v>3.5</v>
      </c>
      <c r="H8" s="99">
        <v>210</v>
      </c>
      <c r="I8" s="89">
        <f>K8/J8</f>
        <v>0.65151515151515149</v>
      </c>
      <c r="J8" s="88">
        <f>SUM(F6:F8)</f>
        <v>198</v>
      </c>
      <c r="K8" s="1">
        <f>SUM(E6:E8)</f>
        <v>129</v>
      </c>
      <c r="N8" s="30">
        <v>43906</v>
      </c>
      <c r="O8" s="31">
        <v>43910</v>
      </c>
    </row>
    <row r="9" spans="2:15" ht="18.600000000000001" thickTop="1" x14ac:dyDescent="0.2">
      <c r="B9" s="30">
        <v>43936</v>
      </c>
      <c r="C9" s="94"/>
      <c r="D9" s="11" t="e">
        <f t="shared" si="0"/>
        <v>#DIV/0!</v>
      </c>
      <c r="E9" s="57"/>
      <c r="F9" s="12"/>
      <c r="G9" s="95">
        <f t="shared" si="1"/>
        <v>0</v>
      </c>
      <c r="H9" s="96"/>
      <c r="N9" s="32">
        <v>43910</v>
      </c>
      <c r="O9" s="33">
        <v>43910</v>
      </c>
    </row>
    <row r="10" spans="2:15" x14ac:dyDescent="0.2">
      <c r="B10" s="32">
        <v>43936</v>
      </c>
      <c r="C10" s="65"/>
      <c r="D10" s="16" t="e">
        <f t="shared" si="0"/>
        <v>#DIV/0!</v>
      </c>
      <c r="E10" s="53"/>
      <c r="F10" s="17"/>
      <c r="G10" s="43">
        <f t="shared" si="1"/>
        <v>0</v>
      </c>
      <c r="H10" s="50"/>
      <c r="N10" s="32">
        <v>43910</v>
      </c>
      <c r="O10" s="33">
        <v>43912</v>
      </c>
    </row>
    <row r="11" spans="2:15" x14ac:dyDescent="0.2">
      <c r="B11" s="32">
        <v>43937</v>
      </c>
      <c r="C11" s="65"/>
      <c r="D11" s="16" t="e">
        <f t="shared" si="0"/>
        <v>#DIV/0!</v>
      </c>
      <c r="E11" s="53"/>
      <c r="F11" s="17"/>
      <c r="G11" s="43">
        <f t="shared" si="1"/>
        <v>0</v>
      </c>
      <c r="H11" s="50"/>
      <c r="N11" s="32">
        <v>43912</v>
      </c>
      <c r="O11" s="33">
        <v>43912</v>
      </c>
    </row>
    <row r="12" spans="2:15" ht="18.600000000000001" thickBot="1" x14ac:dyDescent="0.25">
      <c r="B12" s="32">
        <v>43941</v>
      </c>
      <c r="C12" s="65"/>
      <c r="D12" s="16" t="e">
        <f t="shared" si="0"/>
        <v>#DIV/0!</v>
      </c>
      <c r="E12" s="53"/>
      <c r="F12" s="17"/>
      <c r="G12" s="43">
        <f t="shared" si="1"/>
        <v>0</v>
      </c>
      <c r="H12" s="50"/>
      <c r="N12" s="34">
        <v>43912</v>
      </c>
      <c r="O12" s="35">
        <v>43918</v>
      </c>
    </row>
    <row r="13" spans="2:15" ht="18.600000000000001" thickTop="1" x14ac:dyDescent="0.2">
      <c r="B13" s="32">
        <v>43941</v>
      </c>
      <c r="C13" s="65"/>
      <c r="D13" s="16" t="e">
        <f t="shared" si="0"/>
        <v>#DIV/0!</v>
      </c>
      <c r="E13" s="53"/>
      <c r="F13" s="17"/>
      <c r="G13" s="43">
        <f t="shared" si="1"/>
        <v>0</v>
      </c>
      <c r="H13" s="50"/>
      <c r="N13" s="30">
        <v>43918</v>
      </c>
      <c r="O13" s="31">
        <v>43918</v>
      </c>
    </row>
    <row r="14" spans="2:15" x14ac:dyDescent="0.2">
      <c r="B14" s="32">
        <v>43941</v>
      </c>
      <c r="C14" s="65"/>
      <c r="D14" s="16" t="e">
        <f t="shared" si="0"/>
        <v>#DIV/0!</v>
      </c>
      <c r="E14" s="53"/>
      <c r="F14" s="17"/>
      <c r="G14" s="43">
        <f t="shared" si="1"/>
        <v>0</v>
      </c>
      <c r="H14" s="50"/>
      <c r="N14" s="32">
        <v>43918</v>
      </c>
      <c r="O14" s="33">
        <v>43919</v>
      </c>
    </row>
    <row r="15" spans="2:15" x14ac:dyDescent="0.2">
      <c r="B15" s="32">
        <v>43943</v>
      </c>
      <c r="C15" s="65"/>
      <c r="D15" s="16" t="e">
        <f t="shared" si="0"/>
        <v>#DIV/0!</v>
      </c>
      <c r="E15" s="53"/>
      <c r="F15" s="17"/>
      <c r="G15" s="43">
        <f t="shared" si="1"/>
        <v>0</v>
      </c>
      <c r="H15" s="50"/>
      <c r="N15" s="32">
        <v>43919</v>
      </c>
      <c r="O15" s="33">
        <v>43919</v>
      </c>
    </row>
    <row r="16" spans="2:15" x14ac:dyDescent="0.2">
      <c r="B16" s="32">
        <v>43943</v>
      </c>
      <c r="C16" s="65"/>
      <c r="D16" s="16" t="e">
        <f t="shared" si="0"/>
        <v>#DIV/0!</v>
      </c>
      <c r="E16" s="53"/>
      <c r="F16" s="17"/>
      <c r="G16" s="43">
        <f t="shared" si="1"/>
        <v>0</v>
      </c>
      <c r="H16" s="50"/>
      <c r="N16" s="32">
        <v>43919</v>
      </c>
      <c r="O16" s="33">
        <v>43919</v>
      </c>
    </row>
    <row r="17" spans="2:15" ht="18.600000000000001" thickBot="1" x14ac:dyDescent="0.25">
      <c r="B17" s="32">
        <v>43943</v>
      </c>
      <c r="C17" s="65"/>
      <c r="D17" s="16" t="e">
        <f t="shared" si="0"/>
        <v>#DIV/0!</v>
      </c>
      <c r="E17" s="53"/>
      <c r="F17" s="17"/>
      <c r="G17" s="43">
        <f t="shared" si="1"/>
        <v>0</v>
      </c>
      <c r="H17" s="50"/>
      <c r="N17" s="34">
        <v>43919</v>
      </c>
      <c r="O17" s="35">
        <v>43919</v>
      </c>
    </row>
    <row r="18" spans="2:15" ht="18.600000000000001" thickTop="1" x14ac:dyDescent="0.2">
      <c r="B18" s="32">
        <v>43949</v>
      </c>
      <c r="C18" s="65"/>
      <c r="D18" s="16" t="e">
        <f t="shared" si="0"/>
        <v>#DIV/0!</v>
      </c>
      <c r="E18" s="53"/>
      <c r="F18" s="17"/>
      <c r="G18" s="43">
        <f t="shared" si="1"/>
        <v>0</v>
      </c>
      <c r="H18" s="50"/>
      <c r="N18" s="30">
        <v>43920</v>
      </c>
      <c r="O18" s="31">
        <v>43925</v>
      </c>
    </row>
    <row r="19" spans="2:15" x14ac:dyDescent="0.2">
      <c r="B19" s="32">
        <v>43949</v>
      </c>
      <c r="C19" s="65"/>
      <c r="D19" s="16" t="e">
        <f t="shared" si="0"/>
        <v>#DIV/0!</v>
      </c>
      <c r="E19" s="53"/>
      <c r="F19" s="17"/>
      <c r="G19" s="43">
        <f t="shared" si="1"/>
        <v>0</v>
      </c>
      <c r="H19" s="50"/>
      <c r="N19" s="32">
        <v>43925</v>
      </c>
      <c r="O19" s="33">
        <v>43925</v>
      </c>
    </row>
    <row r="20" spans="2:15" x14ac:dyDescent="0.2">
      <c r="B20" s="32">
        <v>43950</v>
      </c>
      <c r="C20" s="65"/>
      <c r="D20" s="16" t="e">
        <f t="shared" si="0"/>
        <v>#DIV/0!</v>
      </c>
      <c r="E20" s="53"/>
      <c r="F20" s="17"/>
      <c r="G20" s="43">
        <f t="shared" si="1"/>
        <v>0</v>
      </c>
      <c r="H20" s="50"/>
      <c r="N20" s="32">
        <v>43925</v>
      </c>
      <c r="O20" s="33">
        <v>43925</v>
      </c>
    </row>
    <row r="21" spans="2:15" x14ac:dyDescent="0.2">
      <c r="B21" s="32">
        <v>43950</v>
      </c>
      <c r="C21" s="65"/>
      <c r="D21" s="16" t="e">
        <f t="shared" si="0"/>
        <v>#DIV/0!</v>
      </c>
      <c r="E21" s="53"/>
      <c r="F21" s="17"/>
      <c r="G21" s="43">
        <f t="shared" si="1"/>
        <v>0</v>
      </c>
      <c r="H21" s="50"/>
      <c r="N21" s="32">
        <v>43926</v>
      </c>
      <c r="O21" s="33">
        <v>43926</v>
      </c>
    </row>
    <row r="22" spans="2:15" ht="18.600000000000001" thickBot="1" x14ac:dyDescent="0.25">
      <c r="B22" s="32">
        <v>43950</v>
      </c>
      <c r="C22" s="65"/>
      <c r="D22" s="16" t="e">
        <f t="shared" si="0"/>
        <v>#DIV/0!</v>
      </c>
      <c r="E22" s="53"/>
      <c r="F22" s="17"/>
      <c r="G22" s="43">
        <f t="shared" si="1"/>
        <v>0</v>
      </c>
      <c r="H22" s="50"/>
      <c r="N22" s="25"/>
      <c r="O22" s="27"/>
    </row>
    <row r="23" spans="2:15" x14ac:dyDescent="0.2">
      <c r="B23" s="32">
        <v>43951</v>
      </c>
      <c r="C23" s="65"/>
      <c r="D23" s="16" t="e">
        <f t="shared" si="0"/>
        <v>#DIV/0!</v>
      </c>
      <c r="E23" s="53"/>
      <c r="F23" s="17"/>
      <c r="G23" s="43">
        <f t="shared" si="1"/>
        <v>0</v>
      </c>
      <c r="H23" s="50"/>
    </row>
    <row r="24" spans="2:15" x14ac:dyDescent="0.2">
      <c r="B24" s="32">
        <v>43946</v>
      </c>
      <c r="C24" s="65"/>
      <c r="D24" s="16" t="e">
        <f t="shared" si="0"/>
        <v>#DIV/0!</v>
      </c>
      <c r="E24" s="53"/>
      <c r="F24" s="17"/>
      <c r="G24" s="43">
        <f t="shared" si="1"/>
        <v>0</v>
      </c>
      <c r="H24" s="50"/>
    </row>
    <row r="25" spans="2:15" x14ac:dyDescent="0.2">
      <c r="B25" s="32">
        <v>43946</v>
      </c>
      <c r="C25" s="65"/>
      <c r="D25" s="16" t="e">
        <f t="shared" si="0"/>
        <v>#DIV/0!</v>
      </c>
      <c r="E25" s="53"/>
      <c r="F25" s="17"/>
      <c r="G25" s="43">
        <f t="shared" si="1"/>
        <v>0</v>
      </c>
      <c r="H25" s="50"/>
    </row>
    <row r="26" spans="2:15" x14ac:dyDescent="0.2">
      <c r="B26" s="32">
        <v>43946</v>
      </c>
      <c r="C26" s="65"/>
      <c r="D26" s="16" t="e">
        <f t="shared" si="0"/>
        <v>#DIV/0!</v>
      </c>
      <c r="E26" s="53"/>
      <c r="F26" s="17"/>
      <c r="G26" s="43">
        <f t="shared" si="1"/>
        <v>0</v>
      </c>
      <c r="H26" s="50"/>
    </row>
    <row r="27" spans="2:15" x14ac:dyDescent="0.2">
      <c r="B27" s="32">
        <v>43946</v>
      </c>
      <c r="C27" s="65"/>
      <c r="D27" s="16" t="e">
        <f t="shared" si="0"/>
        <v>#DIV/0!</v>
      </c>
      <c r="E27" s="53"/>
      <c r="F27" s="17"/>
      <c r="G27" s="43">
        <f t="shared" si="1"/>
        <v>0</v>
      </c>
      <c r="H27" s="50"/>
    </row>
    <row r="28" spans="2:15" x14ac:dyDescent="0.2">
      <c r="B28" s="32">
        <v>43947</v>
      </c>
      <c r="C28" s="65"/>
      <c r="D28" s="16" t="e">
        <f t="shared" si="0"/>
        <v>#DIV/0!</v>
      </c>
      <c r="E28" s="53"/>
      <c r="F28" s="17"/>
      <c r="G28" s="43">
        <f t="shared" si="1"/>
        <v>0</v>
      </c>
      <c r="H28" s="50"/>
    </row>
    <row r="29" spans="2:15" x14ac:dyDescent="0.2">
      <c r="B29" s="32">
        <v>43947</v>
      </c>
      <c r="C29" s="65"/>
      <c r="D29" s="16" t="e">
        <f t="shared" si="0"/>
        <v>#DIV/0!</v>
      </c>
      <c r="E29" s="53"/>
      <c r="F29" s="17"/>
      <c r="G29" s="43">
        <f t="shared" si="1"/>
        <v>0</v>
      </c>
      <c r="H29" s="50"/>
    </row>
    <row r="30" spans="2:15" x14ac:dyDescent="0.2">
      <c r="B30" s="32">
        <v>43947</v>
      </c>
      <c r="C30" s="65"/>
      <c r="D30" s="16" t="e">
        <f t="shared" si="0"/>
        <v>#DIV/0!</v>
      </c>
      <c r="E30" s="53"/>
      <c r="F30" s="17"/>
      <c r="G30" s="43">
        <f t="shared" si="1"/>
        <v>0</v>
      </c>
      <c r="H30" s="50"/>
    </row>
    <row r="31" spans="2:15" x14ac:dyDescent="0.2">
      <c r="B31" s="32">
        <v>43947</v>
      </c>
      <c r="C31" s="65"/>
      <c r="D31" s="16" t="e">
        <f t="shared" si="0"/>
        <v>#DIV/0!</v>
      </c>
      <c r="E31" s="53"/>
      <c r="F31" s="17"/>
      <c r="G31" s="43">
        <f t="shared" si="1"/>
        <v>0</v>
      </c>
      <c r="H31" s="50"/>
    </row>
    <row r="32" spans="2:15" x14ac:dyDescent="0.2">
      <c r="B32" s="32">
        <v>43947</v>
      </c>
      <c r="C32" s="65"/>
      <c r="D32" s="16" t="e">
        <f t="shared" si="0"/>
        <v>#DIV/0!</v>
      </c>
      <c r="E32" s="53"/>
      <c r="F32" s="17"/>
      <c r="G32" s="43">
        <f t="shared" si="1"/>
        <v>0</v>
      </c>
      <c r="H32" s="50"/>
    </row>
    <row r="33" spans="2:8" x14ac:dyDescent="0.2">
      <c r="B33" s="15"/>
      <c r="C33" s="65"/>
      <c r="D33" s="15"/>
      <c r="E33" s="53"/>
      <c r="F33" s="17"/>
      <c r="G33" s="15"/>
      <c r="H33" s="50"/>
    </row>
    <row r="34" spans="2:8" x14ac:dyDescent="0.2">
      <c r="B34" s="15"/>
      <c r="C34" s="65"/>
      <c r="D34" s="15"/>
      <c r="E34" s="53"/>
      <c r="F34" s="17"/>
      <c r="G34" s="15"/>
      <c r="H34" s="50"/>
    </row>
    <row r="35" spans="2:8" x14ac:dyDescent="0.2">
      <c r="B35" s="15"/>
      <c r="C35" s="65"/>
      <c r="D35" s="15"/>
      <c r="E35" s="53"/>
      <c r="F35" s="17"/>
      <c r="G35" s="15"/>
      <c r="H35" s="50"/>
    </row>
    <row r="36" spans="2:8" x14ac:dyDescent="0.2">
      <c r="B36" s="15"/>
      <c r="C36" s="65"/>
      <c r="D36" s="15"/>
      <c r="E36" s="53"/>
      <c r="F36" s="17"/>
      <c r="G36" s="15"/>
      <c r="H36" s="50"/>
    </row>
    <row r="37" spans="2:8" x14ac:dyDescent="0.2">
      <c r="B37" s="15"/>
      <c r="C37" s="65"/>
      <c r="D37" s="15"/>
      <c r="E37" s="53"/>
      <c r="F37" s="17"/>
      <c r="G37" s="15"/>
      <c r="H37" s="50"/>
    </row>
    <row r="38" spans="2:8" x14ac:dyDescent="0.2">
      <c r="B38" s="15"/>
      <c r="C38" s="65"/>
      <c r="D38" s="15"/>
      <c r="E38" s="53"/>
      <c r="F38" s="17"/>
      <c r="G38" s="15"/>
      <c r="H38" s="50"/>
    </row>
    <row r="39" spans="2:8" x14ac:dyDescent="0.2">
      <c r="B39" s="15"/>
      <c r="C39" s="65"/>
      <c r="D39" s="15"/>
      <c r="E39" s="53"/>
      <c r="F39" s="17"/>
      <c r="G39" s="15"/>
      <c r="H39" s="50"/>
    </row>
    <row r="40" spans="2:8" x14ac:dyDescent="0.2">
      <c r="B40" s="15"/>
      <c r="C40" s="65"/>
      <c r="D40" s="15"/>
      <c r="E40" s="53"/>
      <c r="F40" s="17"/>
      <c r="G40" s="15"/>
      <c r="H40" s="50"/>
    </row>
    <row r="41" spans="2:8" x14ac:dyDescent="0.2">
      <c r="B41" s="15"/>
      <c r="C41" s="65"/>
      <c r="D41" s="15"/>
      <c r="E41" s="53"/>
      <c r="F41" s="17"/>
      <c r="G41" s="15"/>
      <c r="H41" s="50"/>
    </row>
    <row r="42" spans="2:8" x14ac:dyDescent="0.2">
      <c r="B42" s="15"/>
      <c r="C42" s="65"/>
      <c r="D42" s="15"/>
      <c r="E42" s="53"/>
      <c r="F42" s="17"/>
      <c r="G42" s="15"/>
      <c r="H42" s="50"/>
    </row>
    <row r="43" spans="2:8" x14ac:dyDescent="0.2">
      <c r="B43" s="15"/>
      <c r="C43" s="65"/>
      <c r="D43" s="15"/>
      <c r="E43" s="53"/>
      <c r="F43" s="17"/>
      <c r="G43" s="15"/>
      <c r="H43" s="50"/>
    </row>
    <row r="44" spans="2:8" x14ac:dyDescent="0.2">
      <c r="B44" s="15"/>
      <c r="C44" s="65"/>
      <c r="D44" s="15"/>
      <c r="E44" s="53"/>
      <c r="F44" s="17"/>
      <c r="G44" s="15"/>
      <c r="H44" s="50"/>
    </row>
    <row r="45" spans="2:8" x14ac:dyDescent="0.2">
      <c r="B45" s="15"/>
      <c r="C45" s="65"/>
      <c r="D45" s="15"/>
      <c r="E45" s="53"/>
      <c r="F45" s="17"/>
      <c r="G45" s="15"/>
      <c r="H45" s="50"/>
    </row>
    <row r="46" spans="2:8" x14ac:dyDescent="0.2">
      <c r="B46" s="15"/>
      <c r="C46" s="65"/>
      <c r="D46" s="15"/>
      <c r="E46" s="53"/>
      <c r="F46" s="17"/>
      <c r="G46" s="15"/>
      <c r="H46" s="50"/>
    </row>
    <row r="47" spans="2:8" x14ac:dyDescent="0.2">
      <c r="B47" s="15"/>
      <c r="C47" s="65"/>
      <c r="D47" s="15"/>
      <c r="E47" s="53"/>
      <c r="F47" s="17"/>
      <c r="G47" s="15"/>
      <c r="H47" s="50"/>
    </row>
    <row r="48" spans="2:8" x14ac:dyDescent="0.2">
      <c r="B48" s="15"/>
      <c r="C48" s="65"/>
      <c r="D48" s="15"/>
      <c r="E48" s="53"/>
      <c r="F48" s="17"/>
      <c r="G48" s="15"/>
      <c r="H48" s="50"/>
    </row>
    <row r="49" spans="2:8" x14ac:dyDescent="0.2">
      <c r="B49" s="15"/>
      <c r="C49" s="65"/>
      <c r="D49" s="15"/>
      <c r="E49" s="53"/>
      <c r="F49" s="17"/>
      <c r="G49" s="15"/>
      <c r="H49" s="50"/>
    </row>
    <row r="50" spans="2:8" x14ac:dyDescent="0.2">
      <c r="B50" s="15"/>
      <c r="C50" s="65"/>
      <c r="D50" s="15"/>
      <c r="E50" s="53"/>
      <c r="F50" s="17"/>
      <c r="G50" s="15"/>
      <c r="H50" s="50"/>
    </row>
    <row r="51" spans="2:8" x14ac:dyDescent="0.2">
      <c r="B51" s="15"/>
      <c r="C51" s="65"/>
      <c r="D51" s="15"/>
      <c r="E51" s="53"/>
      <c r="F51" s="17"/>
      <c r="G51" s="15"/>
      <c r="H51" s="50"/>
    </row>
    <row r="52" spans="2:8" x14ac:dyDescent="0.2">
      <c r="B52" s="15"/>
      <c r="C52" s="65"/>
      <c r="D52" s="15"/>
      <c r="E52" s="53"/>
      <c r="F52" s="17"/>
      <c r="G52" s="15"/>
      <c r="H52" s="50"/>
    </row>
    <row r="53" spans="2:8" x14ac:dyDescent="0.2">
      <c r="B53" s="15"/>
      <c r="C53" s="65"/>
      <c r="D53" s="15"/>
      <c r="E53" s="53"/>
      <c r="F53" s="17"/>
      <c r="G53" s="15"/>
      <c r="H53" s="50"/>
    </row>
    <row r="54" spans="2:8" x14ac:dyDescent="0.2">
      <c r="B54" s="15"/>
      <c r="C54" s="65"/>
      <c r="D54" s="15"/>
      <c r="E54" s="53"/>
      <c r="F54" s="17"/>
      <c r="G54" s="15"/>
      <c r="H54" s="50"/>
    </row>
    <row r="55" spans="2:8" x14ac:dyDescent="0.2">
      <c r="B55" s="15"/>
      <c r="C55" s="65"/>
      <c r="D55" s="15"/>
      <c r="E55" s="53"/>
      <c r="F55" s="17"/>
      <c r="G55" s="15"/>
      <c r="H55" s="50"/>
    </row>
    <row r="56" spans="2:8" x14ac:dyDescent="0.2">
      <c r="B56" s="15"/>
      <c r="C56" s="65"/>
      <c r="D56" s="15"/>
      <c r="E56" s="53"/>
      <c r="F56" s="17"/>
      <c r="G56" s="15"/>
      <c r="H56" s="50"/>
    </row>
    <row r="57" spans="2:8" x14ac:dyDescent="0.2">
      <c r="B57" s="15"/>
      <c r="C57" s="65"/>
      <c r="D57" s="15"/>
      <c r="E57" s="53"/>
      <c r="F57" s="17"/>
      <c r="G57" s="15"/>
      <c r="H57" s="50"/>
    </row>
    <row r="58" spans="2:8" x14ac:dyDescent="0.2">
      <c r="B58" s="15"/>
      <c r="C58" s="65"/>
      <c r="D58" s="15"/>
      <c r="E58" s="53"/>
      <c r="F58" s="17"/>
      <c r="G58" s="15"/>
      <c r="H58" s="50"/>
    </row>
    <row r="59" spans="2:8" x14ac:dyDescent="0.2">
      <c r="B59" s="15"/>
      <c r="C59" s="65"/>
      <c r="D59" s="15"/>
      <c r="E59" s="53"/>
      <c r="F59" s="17"/>
      <c r="G59" s="15"/>
      <c r="H59" s="50"/>
    </row>
    <row r="60" spans="2:8" x14ac:dyDescent="0.2">
      <c r="B60" s="15"/>
      <c r="C60" s="65"/>
      <c r="D60" s="15"/>
      <c r="E60" s="53"/>
      <c r="F60" s="17"/>
      <c r="G60" s="15"/>
      <c r="H60" s="50"/>
    </row>
    <row r="61" spans="2:8" x14ac:dyDescent="0.2">
      <c r="B61" s="15"/>
      <c r="C61" s="65"/>
      <c r="D61" s="15"/>
      <c r="E61" s="53"/>
      <c r="F61" s="17"/>
      <c r="G61" s="15"/>
      <c r="H61" s="50"/>
    </row>
    <row r="62" spans="2:8" x14ac:dyDescent="0.2">
      <c r="B62" s="15"/>
      <c r="C62" s="65"/>
      <c r="D62" s="15"/>
      <c r="E62" s="53"/>
      <c r="F62" s="17"/>
      <c r="G62" s="15"/>
      <c r="H62" s="50"/>
    </row>
    <row r="63" spans="2:8" x14ac:dyDescent="0.2">
      <c r="B63" s="15"/>
      <c r="C63" s="65"/>
      <c r="D63" s="15"/>
      <c r="E63" s="53"/>
      <c r="F63" s="17"/>
      <c r="G63" s="15"/>
      <c r="H63" s="50"/>
    </row>
    <row r="64" spans="2:8" x14ac:dyDescent="0.2">
      <c r="B64" s="15"/>
      <c r="C64" s="65"/>
      <c r="D64" s="15"/>
      <c r="E64" s="53"/>
      <c r="F64" s="17"/>
      <c r="G64" s="15"/>
      <c r="H64" s="50"/>
    </row>
    <row r="65" spans="2:8" x14ac:dyDescent="0.2">
      <c r="B65" s="15"/>
      <c r="C65" s="65"/>
      <c r="D65" s="15"/>
      <c r="E65" s="53"/>
      <c r="F65" s="17"/>
      <c r="G65" s="15"/>
      <c r="H65" s="50"/>
    </row>
    <row r="66" spans="2:8" x14ac:dyDescent="0.2">
      <c r="B66" s="15"/>
      <c r="C66" s="65"/>
      <c r="D66" s="15"/>
      <c r="E66" s="53"/>
      <c r="F66" s="17"/>
      <c r="G66" s="15"/>
      <c r="H66" s="50"/>
    </row>
    <row r="67" spans="2:8" x14ac:dyDescent="0.2">
      <c r="B67" s="15"/>
      <c r="C67" s="65"/>
      <c r="D67" s="15"/>
      <c r="E67" s="53"/>
      <c r="F67" s="17"/>
      <c r="G67" s="15"/>
      <c r="H67" s="50"/>
    </row>
    <row r="68" spans="2:8" x14ac:dyDescent="0.2">
      <c r="B68" s="15"/>
      <c r="C68" s="65"/>
      <c r="D68" s="15"/>
      <c r="E68" s="53"/>
      <c r="F68" s="17"/>
      <c r="G68" s="15"/>
      <c r="H68" s="50"/>
    </row>
    <row r="69" spans="2:8" x14ac:dyDescent="0.2">
      <c r="B69" s="15"/>
      <c r="C69" s="65"/>
      <c r="D69" s="15"/>
      <c r="E69" s="53"/>
      <c r="F69" s="17"/>
      <c r="G69" s="15"/>
      <c r="H69" s="50"/>
    </row>
    <row r="70" spans="2:8" x14ac:dyDescent="0.2">
      <c r="B70" s="15"/>
      <c r="C70" s="65"/>
      <c r="D70" s="15"/>
      <c r="E70" s="53"/>
      <c r="F70" s="17"/>
      <c r="G70" s="15"/>
      <c r="H70" s="50"/>
    </row>
    <row r="71" spans="2:8" x14ac:dyDescent="0.2">
      <c r="B71" s="15"/>
      <c r="C71" s="65"/>
      <c r="D71" s="15"/>
      <c r="E71" s="53"/>
      <c r="F71" s="17"/>
      <c r="G71" s="15"/>
      <c r="H71" s="50"/>
    </row>
    <row r="72" spans="2:8" x14ac:dyDescent="0.2">
      <c r="B72" s="15"/>
      <c r="C72" s="65"/>
      <c r="D72" s="15"/>
      <c r="E72" s="53"/>
      <c r="F72" s="17"/>
      <c r="G72" s="15"/>
      <c r="H72" s="50"/>
    </row>
    <row r="73" spans="2:8" x14ac:dyDescent="0.2">
      <c r="B73" s="15"/>
      <c r="C73" s="65"/>
      <c r="D73" s="15"/>
      <c r="E73" s="53"/>
      <c r="F73" s="17"/>
      <c r="G73" s="15"/>
      <c r="H73" s="50"/>
    </row>
    <row r="74" spans="2:8" x14ac:dyDescent="0.2">
      <c r="B74" s="15"/>
      <c r="C74" s="65"/>
      <c r="D74" s="15"/>
      <c r="E74" s="53"/>
      <c r="F74" s="17"/>
      <c r="G74" s="15"/>
      <c r="H74" s="50"/>
    </row>
    <row r="75" spans="2:8" x14ac:dyDescent="0.2">
      <c r="B75" s="15"/>
      <c r="C75" s="65"/>
      <c r="D75" s="15"/>
      <c r="E75" s="53"/>
      <c r="F75" s="17"/>
      <c r="G75" s="15"/>
      <c r="H75" s="50"/>
    </row>
    <row r="76" spans="2:8" x14ac:dyDescent="0.2">
      <c r="B76" s="15"/>
      <c r="C76" s="65"/>
      <c r="D76" s="15"/>
      <c r="E76" s="53"/>
      <c r="F76" s="17"/>
      <c r="G76" s="15"/>
      <c r="H76" s="50"/>
    </row>
    <row r="77" spans="2:8" x14ac:dyDescent="0.2">
      <c r="B77" s="15"/>
      <c r="C77" s="65"/>
      <c r="D77" s="15"/>
      <c r="E77" s="53"/>
      <c r="F77" s="17"/>
      <c r="G77" s="15"/>
      <c r="H77" s="50"/>
    </row>
    <row r="78" spans="2:8" x14ac:dyDescent="0.2">
      <c r="B78" s="15"/>
      <c r="C78" s="65"/>
      <c r="D78" s="15"/>
      <c r="E78" s="53"/>
      <c r="F78" s="17"/>
      <c r="G78" s="15"/>
      <c r="H78" s="50"/>
    </row>
    <row r="79" spans="2:8" x14ac:dyDescent="0.2">
      <c r="B79" s="15"/>
      <c r="C79" s="65"/>
      <c r="D79" s="15"/>
      <c r="E79" s="53"/>
      <c r="F79" s="17"/>
      <c r="G79" s="15"/>
      <c r="H79" s="50"/>
    </row>
    <row r="80" spans="2:8" x14ac:dyDescent="0.2">
      <c r="B80" s="15"/>
      <c r="C80" s="65"/>
      <c r="D80" s="15"/>
      <c r="E80" s="53"/>
      <c r="F80" s="17"/>
      <c r="G80" s="15"/>
      <c r="H80" s="50"/>
    </row>
    <row r="81" spans="2:8" x14ac:dyDescent="0.2">
      <c r="B81" s="15"/>
      <c r="C81" s="65"/>
      <c r="D81" s="15"/>
      <c r="E81" s="53"/>
      <c r="F81" s="17"/>
      <c r="G81" s="15"/>
      <c r="H81" s="50"/>
    </row>
    <row r="82" spans="2:8" x14ac:dyDescent="0.2">
      <c r="B82" s="15"/>
      <c r="C82" s="65"/>
      <c r="D82" s="15"/>
      <c r="E82" s="53"/>
      <c r="F82" s="17"/>
      <c r="G82" s="15"/>
      <c r="H82" s="50"/>
    </row>
    <row r="83" spans="2:8" x14ac:dyDescent="0.2">
      <c r="B83" s="15"/>
      <c r="C83" s="65"/>
      <c r="D83" s="15"/>
      <c r="E83" s="53"/>
      <c r="F83" s="17"/>
      <c r="G83" s="15"/>
      <c r="H83" s="50"/>
    </row>
    <row r="84" spans="2:8" x14ac:dyDescent="0.2">
      <c r="B84" s="15"/>
      <c r="C84" s="65"/>
      <c r="D84" s="15"/>
      <c r="E84" s="53"/>
      <c r="F84" s="17"/>
      <c r="G84" s="15"/>
      <c r="H84" s="50"/>
    </row>
    <row r="85" spans="2:8" x14ac:dyDescent="0.2">
      <c r="B85" s="15"/>
      <c r="C85" s="65"/>
      <c r="D85" s="15"/>
      <c r="E85" s="53"/>
      <c r="F85" s="17"/>
      <c r="G85" s="15"/>
      <c r="H85" s="50"/>
    </row>
    <row r="86" spans="2:8" x14ac:dyDescent="0.2">
      <c r="B86" s="15"/>
      <c r="C86" s="65"/>
      <c r="D86" s="15"/>
      <c r="E86" s="53"/>
      <c r="F86" s="17"/>
      <c r="G86" s="15"/>
      <c r="H86" s="50"/>
    </row>
    <row r="87" spans="2:8" x14ac:dyDescent="0.2">
      <c r="B87" s="15"/>
      <c r="C87" s="65"/>
      <c r="D87" s="15"/>
      <c r="E87" s="53"/>
      <c r="F87" s="17"/>
      <c r="G87" s="15"/>
      <c r="H87" s="50"/>
    </row>
    <row r="88" spans="2:8" x14ac:dyDescent="0.2">
      <c r="B88" s="15"/>
      <c r="C88" s="65"/>
      <c r="D88" s="15"/>
      <c r="E88" s="53"/>
      <c r="F88" s="17"/>
      <c r="G88" s="15"/>
      <c r="H88" s="50"/>
    </row>
    <row r="89" spans="2:8" x14ac:dyDescent="0.2">
      <c r="B89" s="15"/>
      <c r="C89" s="65"/>
      <c r="D89" s="15"/>
      <c r="E89" s="53"/>
      <c r="F89" s="17"/>
      <c r="G89" s="15"/>
      <c r="H89" s="50"/>
    </row>
    <row r="90" spans="2:8" x14ac:dyDescent="0.2">
      <c r="B90" s="15"/>
      <c r="C90" s="65"/>
      <c r="D90" s="15"/>
      <c r="E90" s="53"/>
      <c r="F90" s="17"/>
      <c r="G90" s="15"/>
      <c r="H90" s="50"/>
    </row>
    <row r="91" spans="2:8" x14ac:dyDescent="0.2">
      <c r="B91" s="15"/>
      <c r="C91" s="65"/>
      <c r="D91" s="15"/>
      <c r="E91" s="53"/>
      <c r="F91" s="17"/>
      <c r="G91" s="15"/>
      <c r="H91" s="50"/>
    </row>
    <row r="92" spans="2:8" x14ac:dyDescent="0.2">
      <c r="B92" s="15"/>
      <c r="C92" s="65"/>
      <c r="D92" s="15"/>
      <c r="E92" s="53"/>
      <c r="F92" s="17"/>
      <c r="G92" s="15"/>
      <c r="H92" s="50"/>
    </row>
    <row r="93" spans="2:8" x14ac:dyDescent="0.2">
      <c r="B93" s="15"/>
      <c r="C93" s="65"/>
      <c r="D93" s="15"/>
      <c r="E93" s="53"/>
      <c r="F93" s="17"/>
      <c r="G93" s="15"/>
      <c r="H93" s="50"/>
    </row>
    <row r="94" spans="2:8" x14ac:dyDescent="0.2">
      <c r="B94" s="15"/>
      <c r="C94" s="65"/>
      <c r="D94" s="15"/>
      <c r="E94" s="53"/>
      <c r="F94" s="17"/>
      <c r="G94" s="15"/>
      <c r="H94" s="50"/>
    </row>
    <row r="95" spans="2:8" x14ac:dyDescent="0.2">
      <c r="B95" s="15"/>
      <c r="C95" s="65"/>
      <c r="D95" s="15"/>
      <c r="E95" s="53"/>
      <c r="F95" s="17"/>
      <c r="G95" s="15"/>
      <c r="H95" s="50"/>
    </row>
    <row r="96" spans="2:8" x14ac:dyDescent="0.2">
      <c r="B96" s="15"/>
      <c r="C96" s="65"/>
      <c r="D96" s="15"/>
      <c r="E96" s="53"/>
      <c r="F96" s="17"/>
      <c r="G96" s="15"/>
      <c r="H96" s="50"/>
    </row>
    <row r="97" spans="2:8" x14ac:dyDescent="0.2">
      <c r="B97" s="15"/>
      <c r="C97" s="65"/>
      <c r="D97" s="15"/>
      <c r="E97" s="53"/>
      <c r="F97" s="17"/>
      <c r="G97" s="15"/>
      <c r="H97" s="50"/>
    </row>
    <row r="98" spans="2:8" x14ac:dyDescent="0.2">
      <c r="B98" s="15"/>
      <c r="C98" s="65"/>
      <c r="D98" s="15"/>
      <c r="E98" s="53"/>
      <c r="F98" s="17"/>
      <c r="G98" s="15"/>
      <c r="H98" s="50"/>
    </row>
    <row r="99" spans="2:8" x14ac:dyDescent="0.2">
      <c r="B99" s="15"/>
      <c r="C99" s="65"/>
      <c r="D99" s="15"/>
      <c r="E99" s="53"/>
      <c r="F99" s="17"/>
      <c r="G99" s="15"/>
      <c r="H99" s="50"/>
    </row>
    <row r="100" spans="2:8" x14ac:dyDescent="0.2">
      <c r="B100" s="15"/>
      <c r="C100" s="65"/>
      <c r="D100" s="15"/>
      <c r="E100" s="53"/>
      <c r="F100" s="17"/>
      <c r="G100" s="15"/>
      <c r="H100" s="50"/>
    </row>
    <row r="101" spans="2:8" x14ac:dyDescent="0.2">
      <c r="B101" s="15"/>
      <c r="C101" s="65"/>
      <c r="D101" s="15"/>
      <c r="E101" s="53"/>
      <c r="F101" s="17"/>
      <c r="G101" s="15"/>
      <c r="H101" s="50"/>
    </row>
    <row r="102" spans="2:8" x14ac:dyDescent="0.2">
      <c r="B102" s="15"/>
      <c r="C102" s="65"/>
      <c r="D102" s="15"/>
      <c r="E102" s="53"/>
      <c r="F102" s="17"/>
      <c r="G102" s="15"/>
      <c r="H102" s="50"/>
    </row>
    <row r="103" spans="2:8" x14ac:dyDescent="0.2">
      <c r="B103" s="15"/>
      <c r="C103" s="65"/>
      <c r="D103" s="15"/>
      <c r="E103" s="53"/>
      <c r="F103" s="17"/>
      <c r="G103" s="15"/>
      <c r="H103" s="50"/>
    </row>
    <row r="104" spans="2:8" x14ac:dyDescent="0.2">
      <c r="B104" s="15"/>
      <c r="C104" s="65"/>
      <c r="D104" s="15"/>
      <c r="E104" s="53"/>
      <c r="F104" s="17"/>
      <c r="G104" s="15"/>
      <c r="H104" s="50"/>
    </row>
    <row r="105" spans="2:8" x14ac:dyDescent="0.2">
      <c r="B105" s="15"/>
      <c r="C105" s="65"/>
      <c r="D105" s="15"/>
      <c r="E105" s="53"/>
      <c r="F105" s="17"/>
      <c r="G105" s="15"/>
      <c r="H105" s="50"/>
    </row>
    <row r="106" spans="2:8" x14ac:dyDescent="0.2">
      <c r="B106" s="15"/>
      <c r="C106" s="65"/>
      <c r="D106" s="15"/>
      <c r="E106" s="53"/>
      <c r="F106" s="17"/>
      <c r="G106" s="15"/>
      <c r="H106" s="50"/>
    </row>
    <row r="107" spans="2:8" x14ac:dyDescent="0.2">
      <c r="B107" s="15"/>
      <c r="C107" s="65"/>
      <c r="D107" s="15"/>
      <c r="E107" s="53"/>
      <c r="F107" s="17"/>
      <c r="G107" s="15"/>
      <c r="H107" s="50"/>
    </row>
    <row r="108" spans="2:8" x14ac:dyDescent="0.2">
      <c r="B108" s="15"/>
      <c r="C108" s="65"/>
      <c r="D108" s="15"/>
      <c r="E108" s="53"/>
      <c r="F108" s="17"/>
      <c r="G108" s="15"/>
      <c r="H108" s="50"/>
    </row>
    <row r="109" spans="2:8" x14ac:dyDescent="0.2">
      <c r="B109" s="15"/>
      <c r="C109" s="65"/>
      <c r="D109" s="15"/>
      <c r="E109" s="53"/>
      <c r="F109" s="17"/>
      <c r="G109" s="15"/>
      <c r="H109" s="50"/>
    </row>
    <row r="110" spans="2:8" x14ac:dyDescent="0.2">
      <c r="B110" s="15"/>
      <c r="C110" s="65"/>
      <c r="D110" s="15"/>
      <c r="E110" s="53"/>
      <c r="F110" s="17"/>
      <c r="G110" s="15"/>
      <c r="H110" s="50"/>
    </row>
    <row r="111" spans="2:8" x14ac:dyDescent="0.2">
      <c r="B111" s="15"/>
      <c r="C111" s="65"/>
      <c r="D111" s="15"/>
      <c r="E111" s="53"/>
      <c r="F111" s="17"/>
      <c r="G111" s="15"/>
      <c r="H111" s="50"/>
    </row>
    <row r="112" spans="2:8" x14ac:dyDescent="0.2">
      <c r="B112" s="15"/>
      <c r="C112" s="65"/>
      <c r="D112" s="15"/>
      <c r="E112" s="53"/>
      <c r="F112" s="17"/>
      <c r="G112" s="15"/>
      <c r="H112" s="50"/>
    </row>
    <row r="113" spans="2:8" x14ac:dyDescent="0.2">
      <c r="B113" s="15"/>
      <c r="C113" s="65"/>
      <c r="D113" s="15"/>
      <c r="E113" s="53"/>
      <c r="F113" s="17"/>
      <c r="G113" s="15"/>
      <c r="H113" s="50"/>
    </row>
    <row r="114" spans="2:8" x14ac:dyDescent="0.2">
      <c r="B114" s="15"/>
      <c r="C114" s="65"/>
      <c r="D114" s="15"/>
      <c r="E114" s="53"/>
      <c r="F114" s="17"/>
      <c r="G114" s="15"/>
      <c r="H114" s="50"/>
    </row>
    <row r="115" spans="2:8" x14ac:dyDescent="0.2">
      <c r="B115" s="15"/>
      <c r="C115" s="65"/>
      <c r="D115" s="15"/>
      <c r="E115" s="53"/>
      <c r="F115" s="17"/>
      <c r="G115" s="15"/>
      <c r="H115" s="50"/>
    </row>
    <row r="116" spans="2:8" x14ac:dyDescent="0.2">
      <c r="B116" s="15"/>
      <c r="C116" s="65"/>
      <c r="D116" s="15"/>
      <c r="E116" s="53"/>
      <c r="F116" s="17"/>
      <c r="G116" s="15"/>
      <c r="H116" s="50"/>
    </row>
    <row r="117" spans="2:8" x14ac:dyDescent="0.2">
      <c r="B117" s="15"/>
      <c r="C117" s="65"/>
      <c r="D117" s="15"/>
      <c r="E117" s="53"/>
      <c r="F117" s="17"/>
      <c r="G117" s="15"/>
      <c r="H117" s="50"/>
    </row>
    <row r="118" spans="2:8" x14ac:dyDescent="0.2">
      <c r="B118" s="15"/>
      <c r="C118" s="65"/>
      <c r="D118" s="15"/>
      <c r="E118" s="53"/>
      <c r="F118" s="17"/>
      <c r="G118" s="15"/>
      <c r="H118" s="50"/>
    </row>
    <row r="119" spans="2:8" x14ac:dyDescent="0.2">
      <c r="B119" s="15"/>
      <c r="C119" s="65"/>
      <c r="D119" s="15"/>
      <c r="E119" s="53"/>
      <c r="F119" s="17"/>
      <c r="G119" s="15"/>
      <c r="H119" s="50"/>
    </row>
    <row r="120" spans="2:8" x14ac:dyDescent="0.2">
      <c r="B120" s="15"/>
      <c r="C120" s="65"/>
      <c r="D120" s="15"/>
      <c r="E120" s="53"/>
      <c r="F120" s="17"/>
      <c r="G120" s="15"/>
      <c r="H120" s="50"/>
    </row>
    <row r="121" spans="2:8" x14ac:dyDescent="0.2">
      <c r="B121" s="15"/>
      <c r="C121" s="65"/>
      <c r="D121" s="15"/>
      <c r="E121" s="53"/>
      <c r="F121" s="17"/>
      <c r="G121" s="15"/>
      <c r="H121" s="50"/>
    </row>
    <row r="122" spans="2:8" x14ac:dyDescent="0.2">
      <c r="B122" s="15"/>
      <c r="C122" s="65"/>
      <c r="D122" s="15"/>
      <c r="E122" s="53"/>
      <c r="F122" s="17"/>
      <c r="G122" s="15"/>
      <c r="H122" s="50"/>
    </row>
    <row r="123" spans="2:8" x14ac:dyDescent="0.2">
      <c r="B123" s="15"/>
      <c r="C123" s="65"/>
      <c r="D123" s="15"/>
      <c r="E123" s="53"/>
      <c r="F123" s="17"/>
      <c r="G123" s="15"/>
      <c r="H123" s="50"/>
    </row>
    <row r="124" spans="2:8" x14ac:dyDescent="0.2">
      <c r="B124" s="15"/>
      <c r="C124" s="65"/>
      <c r="D124" s="15"/>
      <c r="E124" s="53"/>
      <c r="F124" s="17"/>
      <c r="G124" s="15"/>
      <c r="H124" s="50"/>
    </row>
    <row r="125" spans="2:8" x14ac:dyDescent="0.2">
      <c r="B125" s="15"/>
      <c r="C125" s="65"/>
      <c r="D125" s="15"/>
      <c r="E125" s="53"/>
      <c r="F125" s="17"/>
      <c r="G125" s="15"/>
      <c r="H125" s="50"/>
    </row>
    <row r="126" spans="2:8" x14ac:dyDescent="0.2">
      <c r="B126" s="15"/>
      <c r="C126" s="65"/>
      <c r="D126" s="15"/>
      <c r="E126" s="53"/>
      <c r="F126" s="17"/>
      <c r="G126" s="15"/>
      <c r="H126" s="50"/>
    </row>
    <row r="127" spans="2:8" x14ac:dyDescent="0.2">
      <c r="B127" s="15"/>
      <c r="C127" s="65"/>
      <c r="D127" s="15"/>
      <c r="E127" s="53"/>
      <c r="F127" s="17"/>
      <c r="G127" s="15"/>
      <c r="H127" s="50"/>
    </row>
    <row r="128" spans="2:8" x14ac:dyDescent="0.2">
      <c r="B128" s="15"/>
      <c r="C128" s="65"/>
      <c r="D128" s="15"/>
      <c r="E128" s="53"/>
      <c r="F128" s="17"/>
      <c r="G128" s="15"/>
      <c r="H128" s="50"/>
    </row>
    <row r="129" spans="2:8" x14ac:dyDescent="0.2">
      <c r="B129" s="15"/>
      <c r="C129" s="65"/>
      <c r="D129" s="15"/>
      <c r="E129" s="53"/>
      <c r="F129" s="17"/>
      <c r="G129" s="15"/>
      <c r="H129" s="50"/>
    </row>
  </sheetData>
  <mergeCells count="1">
    <mergeCell ref="I2:J2"/>
  </mergeCells>
  <phoneticPr fontId="2"/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FFCC"/>
    <pageSetUpPr fitToPage="1"/>
  </sheetPr>
  <dimension ref="B1:AU33"/>
  <sheetViews>
    <sheetView showGridLines="0" workbookViewId="0">
      <selection activeCell="B29" sqref="B29"/>
    </sheetView>
  </sheetViews>
  <sheetFormatPr defaultRowHeight="17.399999999999999" x14ac:dyDescent="0.2"/>
  <cols>
    <col min="1" max="1" width="1.6640625" style="165" customWidth="1"/>
    <col min="2" max="2" width="4.109375" style="165" customWidth="1"/>
    <col min="3" max="47" width="4" style="165" customWidth="1"/>
    <col min="48" max="89" width="2.6640625" style="165" customWidth="1"/>
    <col min="90" max="16384" width="8.88671875" style="165"/>
  </cols>
  <sheetData>
    <row r="1" spans="2:46" s="206" customFormat="1" ht="14.4" customHeight="1" x14ac:dyDescent="0.2">
      <c r="AT1" s="207"/>
    </row>
    <row r="2" spans="2:46" s="206" customFormat="1" x14ac:dyDescent="0.2">
      <c r="AT2" s="207"/>
    </row>
    <row r="3" spans="2:46" s="206" customFormat="1" ht="8.4" customHeight="1" x14ac:dyDescent="0.2"/>
    <row r="4" spans="2:46" s="206" customFormat="1" x14ac:dyDescent="0.2">
      <c r="C4" s="208"/>
      <c r="K4" s="208"/>
      <c r="S4" s="208"/>
      <c r="AA4" s="208"/>
      <c r="AI4" s="208"/>
      <c r="AQ4" s="208"/>
    </row>
    <row r="5" spans="2:46" s="206" customFormat="1" x14ac:dyDescent="0.2">
      <c r="B5" s="209"/>
    </row>
    <row r="6" spans="2:46" s="206" customFormat="1" x14ac:dyDescent="0.2">
      <c r="B6" s="209"/>
    </row>
    <row r="7" spans="2:46" s="206" customFormat="1" x14ac:dyDescent="0.2">
      <c r="B7" s="210"/>
    </row>
    <row r="8" spans="2:46" s="206" customFormat="1" x14ac:dyDescent="0.2">
      <c r="B8" s="210"/>
    </row>
    <row r="9" spans="2:46" s="206" customFormat="1" x14ac:dyDescent="0.2">
      <c r="B9" s="210"/>
    </row>
    <row r="10" spans="2:46" s="206" customFormat="1" x14ac:dyDescent="0.2">
      <c r="B10" s="210"/>
    </row>
    <row r="11" spans="2:46" s="206" customFormat="1" x14ac:dyDescent="0.2">
      <c r="B11" s="210"/>
    </row>
    <row r="12" spans="2:46" s="206" customFormat="1" x14ac:dyDescent="0.2">
      <c r="B12" s="210"/>
    </row>
    <row r="13" spans="2:46" s="206" customFormat="1" x14ac:dyDescent="0.2">
      <c r="B13" s="210"/>
    </row>
    <row r="14" spans="2:46" s="206" customFormat="1" x14ac:dyDescent="0.2">
      <c r="B14" s="210"/>
    </row>
    <row r="15" spans="2:46" s="206" customFormat="1" x14ac:dyDescent="0.2">
      <c r="B15" s="210"/>
    </row>
    <row r="16" spans="2:46" s="206" customFormat="1" x14ac:dyDescent="0.2">
      <c r="B16" s="210"/>
    </row>
    <row r="17" spans="2:47" s="206" customFormat="1" x14ac:dyDescent="0.2">
      <c r="B17" s="210"/>
    </row>
    <row r="18" spans="2:47" s="206" customFormat="1" x14ac:dyDescent="0.2">
      <c r="B18" s="210"/>
    </row>
    <row r="19" spans="2:47" s="206" customFormat="1" x14ac:dyDescent="0.2">
      <c r="B19" s="210"/>
    </row>
    <row r="20" spans="2:47" s="206" customFormat="1" x14ac:dyDescent="0.2">
      <c r="B20" s="210"/>
    </row>
    <row r="21" spans="2:47" s="206" customFormat="1" x14ac:dyDescent="0.2">
      <c r="B21" s="210"/>
    </row>
    <row r="22" spans="2:47" s="206" customFormat="1" x14ac:dyDescent="0.2">
      <c r="B22" s="210"/>
      <c r="AU22" s="211"/>
    </row>
    <row r="23" spans="2:47" s="206" customFormat="1" x14ac:dyDescent="0.2">
      <c r="B23" s="210"/>
      <c r="AU23" s="211"/>
    </row>
    <row r="24" spans="2:47" s="206" customFormat="1" x14ac:dyDescent="0.2">
      <c r="B24" s="210"/>
    </row>
    <row r="25" spans="2:47" s="206" customFormat="1" x14ac:dyDescent="0.2">
      <c r="B25" s="210"/>
    </row>
    <row r="26" spans="2:47" s="206" customFormat="1" x14ac:dyDescent="0.2">
      <c r="B26" s="210"/>
    </row>
    <row r="27" spans="2:47" s="206" customFormat="1" x14ac:dyDescent="0.2">
      <c r="B27" s="210"/>
    </row>
    <row r="28" spans="2:47" ht="18" thickBot="1" x14ac:dyDescent="0.25">
      <c r="C28" s="172" t="s">
        <v>298</v>
      </c>
    </row>
    <row r="29" spans="2:47" x14ac:dyDescent="0.2">
      <c r="C29" s="176" t="s">
        <v>240</v>
      </c>
      <c r="D29" s="177"/>
      <c r="E29" s="180"/>
      <c r="F29" s="177"/>
      <c r="G29" s="177"/>
      <c r="H29" s="177"/>
      <c r="I29" s="177"/>
      <c r="J29" s="178"/>
      <c r="K29" s="176" t="s">
        <v>168</v>
      </c>
      <c r="L29" s="177"/>
      <c r="M29" s="177"/>
      <c r="N29" s="177"/>
      <c r="O29" s="177"/>
      <c r="P29" s="177"/>
      <c r="Q29" s="180"/>
      <c r="R29" s="178"/>
      <c r="S29" s="176" t="s">
        <v>169</v>
      </c>
      <c r="T29" s="177"/>
      <c r="U29" s="177"/>
      <c r="V29" s="177"/>
      <c r="W29" s="177"/>
      <c r="X29" s="177"/>
      <c r="Y29" s="180"/>
      <c r="Z29" s="177"/>
      <c r="AA29" s="177"/>
      <c r="AB29" s="177"/>
      <c r="AC29" s="177"/>
      <c r="AD29" s="177"/>
      <c r="AE29" s="177"/>
      <c r="AF29" s="177"/>
      <c r="AG29" s="180"/>
      <c r="AH29" s="178"/>
      <c r="AI29" s="176" t="s">
        <v>288</v>
      </c>
      <c r="AJ29" s="177"/>
      <c r="AK29" s="177"/>
      <c r="AL29" s="177"/>
      <c r="AM29" s="177"/>
      <c r="AN29" s="177"/>
      <c r="AO29" s="180"/>
      <c r="AP29" s="177"/>
      <c r="AQ29" s="177"/>
      <c r="AR29" s="177"/>
      <c r="AS29" s="180"/>
      <c r="AT29" s="178"/>
    </row>
    <row r="30" spans="2:47" x14ac:dyDescent="0.2">
      <c r="C30" s="166" t="s">
        <v>236</v>
      </c>
      <c r="D30" s="167"/>
      <c r="E30" s="181" t="s">
        <v>237</v>
      </c>
      <c r="F30" s="167"/>
      <c r="G30" s="167"/>
      <c r="H30" s="167"/>
      <c r="I30" s="167"/>
      <c r="J30" s="168"/>
      <c r="K30" s="166" t="s">
        <v>243</v>
      </c>
      <c r="L30" s="167"/>
      <c r="M30" s="167" t="s">
        <v>245</v>
      </c>
      <c r="N30" s="167"/>
      <c r="O30" s="167"/>
      <c r="P30" s="167"/>
      <c r="Q30" s="181" t="s">
        <v>244</v>
      </c>
      <c r="R30" s="168"/>
      <c r="S30" s="166" t="s">
        <v>266</v>
      </c>
      <c r="T30" s="167"/>
      <c r="U30" s="167" t="s">
        <v>267</v>
      </c>
      <c r="V30" s="167"/>
      <c r="W30" s="167"/>
      <c r="X30" s="167"/>
      <c r="Y30" s="181" t="s">
        <v>268</v>
      </c>
      <c r="Z30" s="167"/>
      <c r="AA30" s="174" t="s">
        <v>272</v>
      </c>
      <c r="AB30" s="167"/>
      <c r="AC30" s="167" t="s">
        <v>273</v>
      </c>
      <c r="AD30" s="167"/>
      <c r="AE30" s="167"/>
      <c r="AF30" s="167"/>
      <c r="AG30" s="181" t="s">
        <v>274</v>
      </c>
      <c r="AH30" s="168"/>
      <c r="AI30" s="166" t="s">
        <v>283</v>
      </c>
      <c r="AJ30" s="167"/>
      <c r="AK30" s="167" t="s">
        <v>150</v>
      </c>
      <c r="AL30" s="167"/>
      <c r="AM30" s="167"/>
      <c r="AN30" s="167"/>
      <c r="AO30" s="181" t="s">
        <v>285</v>
      </c>
      <c r="AP30" s="167"/>
      <c r="AQ30" s="174" t="s">
        <v>294</v>
      </c>
      <c r="AR30" s="167"/>
      <c r="AS30" s="181" t="s">
        <v>295</v>
      </c>
      <c r="AT30" s="168"/>
      <c r="AU30" s="165" t="s">
        <v>275</v>
      </c>
    </row>
    <row r="31" spans="2:47" x14ac:dyDescent="0.2">
      <c r="C31" s="166" t="s">
        <v>239</v>
      </c>
      <c r="D31" s="167"/>
      <c r="E31" s="181" t="s">
        <v>238</v>
      </c>
      <c r="F31" s="167"/>
      <c r="G31" s="167"/>
      <c r="H31" s="167"/>
      <c r="I31" s="167"/>
      <c r="J31" s="168"/>
      <c r="K31" s="166" t="s">
        <v>250</v>
      </c>
      <c r="L31" s="167"/>
      <c r="M31" s="167" t="s">
        <v>251</v>
      </c>
      <c r="N31" s="167"/>
      <c r="O31" s="167"/>
      <c r="P31" s="167"/>
      <c r="Q31" s="181" t="s">
        <v>249</v>
      </c>
      <c r="R31" s="168"/>
      <c r="S31" s="166" t="s">
        <v>270</v>
      </c>
      <c r="T31" s="167"/>
      <c r="U31" s="167" t="s">
        <v>271</v>
      </c>
      <c r="V31" s="167"/>
      <c r="W31" s="167"/>
      <c r="X31" s="167"/>
      <c r="Y31" s="181" t="s">
        <v>269</v>
      </c>
      <c r="Z31" s="167"/>
      <c r="AA31" s="165" t="s">
        <v>279</v>
      </c>
      <c r="AC31" s="165" t="s">
        <v>291</v>
      </c>
      <c r="AG31" s="185" t="s">
        <v>278</v>
      </c>
      <c r="AH31" s="168"/>
      <c r="AI31" s="166" t="s">
        <v>284</v>
      </c>
      <c r="AJ31" s="167"/>
      <c r="AK31" s="167" t="s">
        <v>286</v>
      </c>
      <c r="AL31" s="167"/>
      <c r="AM31" s="167"/>
      <c r="AN31" s="167"/>
      <c r="AO31" s="181" t="s">
        <v>287</v>
      </c>
      <c r="AP31" s="167"/>
      <c r="AQ31" s="174" t="s">
        <v>297</v>
      </c>
      <c r="AR31" s="167"/>
      <c r="AS31" s="181" t="s">
        <v>296</v>
      </c>
      <c r="AT31" s="168"/>
      <c r="AU31" s="165" t="s">
        <v>275</v>
      </c>
    </row>
    <row r="32" spans="2:47" x14ac:dyDescent="0.2">
      <c r="C32" s="166" t="s">
        <v>241</v>
      </c>
      <c r="D32" s="167"/>
      <c r="E32" s="181" t="s">
        <v>242</v>
      </c>
      <c r="F32" s="167"/>
      <c r="G32" s="167"/>
      <c r="H32" s="167"/>
      <c r="I32" s="167"/>
      <c r="J32" s="168"/>
      <c r="K32" s="166" t="s">
        <v>254</v>
      </c>
      <c r="L32" s="167"/>
      <c r="M32" s="167" t="s">
        <v>255</v>
      </c>
      <c r="N32" s="167"/>
      <c r="O32" s="167"/>
      <c r="P32" s="167"/>
      <c r="Q32" s="181" t="s">
        <v>253</v>
      </c>
      <c r="R32" s="168"/>
      <c r="S32" s="165" t="s">
        <v>275</v>
      </c>
      <c r="Y32" s="184"/>
      <c r="AA32" s="174" t="s">
        <v>277</v>
      </c>
      <c r="AB32" s="167"/>
      <c r="AC32" s="167" t="s">
        <v>292</v>
      </c>
      <c r="AD32" s="167"/>
      <c r="AE32" s="167"/>
      <c r="AF32" s="167"/>
      <c r="AG32" s="181" t="s">
        <v>276</v>
      </c>
      <c r="AH32" s="168"/>
      <c r="AI32" s="166" t="s">
        <v>289</v>
      </c>
      <c r="AJ32" s="167"/>
      <c r="AK32" s="167" t="s">
        <v>293</v>
      </c>
      <c r="AL32" s="167"/>
      <c r="AM32" s="167"/>
      <c r="AN32" s="167"/>
      <c r="AO32" s="181" t="s">
        <v>290</v>
      </c>
      <c r="AP32" s="167"/>
      <c r="AQ32" s="190" t="s">
        <v>299</v>
      </c>
      <c r="AR32" s="191"/>
      <c r="AS32" s="191"/>
      <c r="AT32" s="192"/>
      <c r="AU32" s="165" t="s">
        <v>275</v>
      </c>
    </row>
    <row r="33" spans="3:47" ht="18" thickBot="1" x14ac:dyDescent="0.25">
      <c r="C33" s="169"/>
      <c r="D33" s="170"/>
      <c r="E33" s="182"/>
      <c r="F33" s="170"/>
      <c r="G33" s="170"/>
      <c r="H33" s="170"/>
      <c r="I33" s="170"/>
      <c r="J33" s="171"/>
      <c r="K33" s="169" t="s">
        <v>263</v>
      </c>
      <c r="L33" s="170"/>
      <c r="M33" s="170" t="s">
        <v>264</v>
      </c>
      <c r="N33" s="170"/>
      <c r="O33" s="170"/>
      <c r="P33" s="170"/>
      <c r="Q33" s="183" t="s">
        <v>265</v>
      </c>
      <c r="R33" s="171"/>
      <c r="S33" s="169" t="s">
        <v>275</v>
      </c>
      <c r="T33" s="170"/>
      <c r="U33" s="170"/>
      <c r="V33" s="170"/>
      <c r="W33" s="170"/>
      <c r="X33" s="170"/>
      <c r="Y33" s="182"/>
      <c r="Z33" s="170"/>
      <c r="AA33" s="175" t="s">
        <v>281</v>
      </c>
      <c r="AB33" s="170"/>
      <c r="AC33" s="170" t="s">
        <v>280</v>
      </c>
      <c r="AD33" s="170"/>
      <c r="AE33" s="170"/>
      <c r="AF33" s="170"/>
      <c r="AG33" s="183" t="s">
        <v>282</v>
      </c>
      <c r="AH33" s="171"/>
      <c r="AI33" s="169" t="s">
        <v>275</v>
      </c>
      <c r="AJ33" s="170"/>
      <c r="AK33" s="170"/>
      <c r="AL33" s="170"/>
      <c r="AM33" s="170"/>
      <c r="AN33" s="170"/>
      <c r="AO33" s="183"/>
      <c r="AP33" s="170"/>
      <c r="AQ33" s="193"/>
      <c r="AR33" s="194"/>
      <c r="AS33" s="194"/>
      <c r="AT33" s="195"/>
      <c r="AU33" s="165" t="s">
        <v>275</v>
      </c>
    </row>
  </sheetData>
  <sheetProtection algorithmName="SHA-512" hashValue="fEFxjOXPCYMg5jIhXnuE1SJOtksasLDufWjsYgChAnsCIvJpMIZvqr5fgoaihjb1MjUw+FZrp/6V9dp3Iekpgg==" saltValue="CVuwSw39MUXopIDQUrvs9A==" spinCount="100000" sheet="1" objects="1" scenarios="1" insertHyperlinks="0"/>
  <mergeCells count="5">
    <mergeCell ref="AQ32:AT33"/>
    <mergeCell ref="B7:B9"/>
    <mergeCell ref="B5:B6"/>
    <mergeCell ref="B10:B21"/>
    <mergeCell ref="B22:B27"/>
  </mergeCells>
  <phoneticPr fontId="2"/>
  <hyperlinks>
    <hyperlink ref="E30" r:id="rId1" xr:uid="{00000000-0004-0000-0100-000000000000}"/>
    <hyperlink ref="E31" r:id="rId2" xr:uid="{00000000-0004-0000-0100-000001000000}"/>
    <hyperlink ref="E32" r:id="rId3" xr:uid="{00000000-0004-0000-0100-000002000000}"/>
    <hyperlink ref="Q30" r:id="rId4" xr:uid="{00000000-0004-0000-0100-000003000000}"/>
    <hyperlink ref="Q31" r:id="rId5" xr:uid="{00000000-0004-0000-0100-000004000000}"/>
    <hyperlink ref="Q32" r:id="rId6" xr:uid="{00000000-0004-0000-0100-000005000000}"/>
    <hyperlink ref="Q33" r:id="rId7" xr:uid="{00000000-0004-0000-0100-000006000000}"/>
    <hyperlink ref="Y30" r:id="rId8" xr:uid="{00000000-0004-0000-0100-000007000000}"/>
    <hyperlink ref="Y31" r:id="rId9" xr:uid="{00000000-0004-0000-0100-000008000000}"/>
    <hyperlink ref="AG30" r:id="rId10" xr:uid="{00000000-0004-0000-0100-000009000000}"/>
    <hyperlink ref="AG32" r:id="rId11" xr:uid="{00000000-0004-0000-0100-00000A000000}"/>
    <hyperlink ref="AG31" r:id="rId12" xr:uid="{00000000-0004-0000-0100-00000B000000}"/>
    <hyperlink ref="AG33" r:id="rId13" xr:uid="{00000000-0004-0000-0100-00000C000000}"/>
    <hyperlink ref="AO30" r:id="rId14" xr:uid="{00000000-0004-0000-0100-00000D000000}"/>
    <hyperlink ref="AO31" r:id="rId15" xr:uid="{00000000-0004-0000-0100-00000E000000}"/>
    <hyperlink ref="AO32" r:id="rId16" xr:uid="{00000000-0004-0000-0100-00000F000000}"/>
    <hyperlink ref="AS30" r:id="rId17" xr:uid="{00000000-0004-0000-0100-000010000000}"/>
    <hyperlink ref="AS31" r:id="rId18" xr:uid="{00000000-0004-0000-0100-000011000000}"/>
  </hyperlinks>
  <pageMargins left="0.25" right="0.25" top="0.75" bottom="0.75" header="0.3" footer="0.3"/>
  <pageSetup paperSize="9" scale="69" orientation="landscape" horizontalDpi="0" verticalDpi="0" r:id="rId19"/>
  <drawing r:id="rId2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/>
  </sheetPr>
  <dimension ref="B1:AI25"/>
  <sheetViews>
    <sheetView showGridLines="0" zoomScaleNormal="100" workbookViewId="0">
      <selection activeCell="D26" sqref="D26"/>
    </sheetView>
  </sheetViews>
  <sheetFormatPr defaultRowHeight="18" x14ac:dyDescent="0.2"/>
  <cols>
    <col min="1" max="1" width="3.21875" style="1" customWidth="1"/>
    <col min="2" max="2" width="13" style="1" customWidth="1"/>
    <col min="3" max="19" width="6.109375" style="1" customWidth="1"/>
    <col min="20" max="20" width="6" style="1" bestFit="1" customWidth="1"/>
    <col min="21" max="21" width="0.77734375" style="1" customWidth="1"/>
    <col min="22" max="22" width="8.88671875" style="1"/>
    <col min="23" max="23" width="8.88671875" style="1" customWidth="1"/>
    <col min="24" max="24" width="0.88671875" style="1" customWidth="1"/>
    <col min="25" max="25" width="1.6640625" style="1" customWidth="1"/>
    <col min="26" max="28" width="8.88671875" style="1" hidden="1" customWidth="1"/>
    <col min="29" max="29" width="4" style="1" customWidth="1"/>
    <col min="30" max="30" width="13" style="1" customWidth="1"/>
    <col min="31" max="16384" width="8.88671875" style="1"/>
  </cols>
  <sheetData>
    <row r="1" spans="2:35" ht="18.600000000000001" thickBot="1" x14ac:dyDescent="0.25"/>
    <row r="2" spans="2:35" ht="18.600000000000001" thickBot="1" x14ac:dyDescent="0.25">
      <c r="B2" s="7"/>
      <c r="C2" s="7" t="s">
        <v>0</v>
      </c>
      <c r="D2" s="8"/>
      <c r="E2" s="9"/>
      <c r="F2" s="8" t="s">
        <v>1</v>
      </c>
      <c r="G2" s="8"/>
      <c r="H2" s="8"/>
      <c r="I2" s="7" t="s">
        <v>2</v>
      </c>
      <c r="J2" s="8"/>
      <c r="K2" s="9"/>
      <c r="L2" s="8" t="s">
        <v>3</v>
      </c>
      <c r="M2" s="8"/>
      <c r="N2" s="8"/>
      <c r="O2" s="7" t="s">
        <v>4</v>
      </c>
      <c r="P2" s="8"/>
      <c r="Q2" s="9"/>
      <c r="R2" s="8" t="s">
        <v>6</v>
      </c>
      <c r="S2" s="8"/>
      <c r="T2" s="9"/>
      <c r="V2" s="7" t="s">
        <v>5</v>
      </c>
      <c r="W2" s="9"/>
      <c r="Z2" s="1" t="s">
        <v>27</v>
      </c>
    </row>
    <row r="3" spans="2:35" x14ac:dyDescent="0.2">
      <c r="B3" s="10" t="s">
        <v>7</v>
      </c>
      <c r="C3" s="11">
        <f>D3/E3</f>
        <v>0.66216216216216217</v>
      </c>
      <c r="D3" s="57">
        <v>49</v>
      </c>
      <c r="E3" s="12">
        <v>74</v>
      </c>
      <c r="F3" s="13">
        <f>G3/H3</f>
        <v>0.67567567567567566</v>
      </c>
      <c r="G3" s="57">
        <v>50</v>
      </c>
      <c r="H3" s="14">
        <v>74</v>
      </c>
      <c r="I3" s="11">
        <f>J3/K3</f>
        <v>0.67567567567567566</v>
      </c>
      <c r="J3" s="57">
        <v>75</v>
      </c>
      <c r="K3" s="12">
        <v>111</v>
      </c>
      <c r="L3" s="13">
        <f>M3/N3</f>
        <v>0.76344086021505375</v>
      </c>
      <c r="M3" s="57">
        <v>71</v>
      </c>
      <c r="N3" s="14">
        <v>93</v>
      </c>
      <c r="O3" s="11">
        <f>P3/Q3</f>
        <v>0.7978723404255319</v>
      </c>
      <c r="P3" s="57">
        <v>75</v>
      </c>
      <c r="Q3" s="12">
        <v>94</v>
      </c>
      <c r="R3" s="13">
        <f>S3/T3</f>
        <v>0.71748878923766812</v>
      </c>
      <c r="S3" s="57">
        <f>D3+G3+J3+M3+P3</f>
        <v>320</v>
      </c>
      <c r="T3" s="12">
        <f>E3+H3+K3+N3+Q3</f>
        <v>446</v>
      </c>
      <c r="V3" s="30">
        <v>43898</v>
      </c>
      <c r="W3" s="31">
        <v>43899</v>
      </c>
      <c r="AC3" s="1">
        <v>1</v>
      </c>
      <c r="AD3" s="1" t="s">
        <v>7</v>
      </c>
      <c r="AE3" s="6"/>
    </row>
    <row r="4" spans="2:35" x14ac:dyDescent="0.2">
      <c r="B4" s="15" t="s">
        <v>9</v>
      </c>
      <c r="C4" s="16">
        <f t="shared" ref="C4:C22" si="0">D4/E4</f>
        <v>0.87012987012987009</v>
      </c>
      <c r="D4" s="53">
        <v>67</v>
      </c>
      <c r="E4" s="17">
        <v>77</v>
      </c>
      <c r="F4" s="18">
        <f t="shared" ref="F4:F22" si="1">G4/H4</f>
        <v>0.77027027027027029</v>
      </c>
      <c r="G4" s="53">
        <v>57</v>
      </c>
      <c r="H4" s="19">
        <v>74</v>
      </c>
      <c r="I4" s="16">
        <f t="shared" ref="I4:I22" si="2">J4/K4</f>
        <v>0.82352941176470584</v>
      </c>
      <c r="J4" s="53">
        <v>42</v>
      </c>
      <c r="K4" s="17">
        <v>51</v>
      </c>
      <c r="L4" s="18">
        <f t="shared" ref="L4:L22" si="3">M4/N4</f>
        <v>0.79797979797979801</v>
      </c>
      <c r="M4" s="53">
        <v>79</v>
      </c>
      <c r="N4" s="19">
        <v>99</v>
      </c>
      <c r="O4" s="16">
        <f t="shared" ref="O4:O22" si="4">P4/Q4</f>
        <v>0.80219780219780223</v>
      </c>
      <c r="P4" s="53">
        <v>73</v>
      </c>
      <c r="Q4" s="17">
        <v>91</v>
      </c>
      <c r="R4" s="18">
        <f t="shared" ref="R4:R22" si="5">S4/T4</f>
        <v>0.81122448979591832</v>
      </c>
      <c r="S4" s="53">
        <f t="shared" ref="S4:S21" si="6">D4+G4+J4+M4+P4</f>
        <v>318</v>
      </c>
      <c r="T4" s="17">
        <f>E4+H4+K4+N4+Q4</f>
        <v>392</v>
      </c>
      <c r="V4" s="32">
        <v>43899</v>
      </c>
      <c r="W4" s="33">
        <v>43902</v>
      </c>
      <c r="Z4" s="2">
        <v>43899</v>
      </c>
      <c r="AA4" s="2">
        <v>43900</v>
      </c>
      <c r="AB4" s="2">
        <v>43901</v>
      </c>
      <c r="AC4" s="1">
        <v>2</v>
      </c>
      <c r="AD4" s="1" t="s">
        <v>9</v>
      </c>
      <c r="AE4" s="6"/>
    </row>
    <row r="5" spans="2:35" x14ac:dyDescent="0.2">
      <c r="B5" s="15" t="s">
        <v>10</v>
      </c>
      <c r="C5" s="16">
        <f t="shared" si="0"/>
        <v>0.875</v>
      </c>
      <c r="D5" s="53">
        <v>70</v>
      </c>
      <c r="E5" s="17">
        <v>80</v>
      </c>
      <c r="F5" s="18">
        <f t="shared" si="1"/>
        <v>0.77027027027027029</v>
      </c>
      <c r="G5" s="53">
        <v>57</v>
      </c>
      <c r="H5" s="19">
        <v>74</v>
      </c>
      <c r="I5" s="16">
        <f t="shared" si="2"/>
        <v>0.77777777777777779</v>
      </c>
      <c r="J5" s="53">
        <v>84</v>
      </c>
      <c r="K5" s="17">
        <v>108</v>
      </c>
      <c r="L5" s="18">
        <f t="shared" si="3"/>
        <v>0.77777777777777779</v>
      </c>
      <c r="M5" s="53">
        <v>77</v>
      </c>
      <c r="N5" s="19">
        <v>99</v>
      </c>
      <c r="O5" s="16">
        <f t="shared" si="4"/>
        <v>0.79</v>
      </c>
      <c r="P5" s="53">
        <v>79</v>
      </c>
      <c r="Q5" s="17">
        <v>100</v>
      </c>
      <c r="R5" s="18">
        <f t="shared" si="5"/>
        <v>0.79609544468546634</v>
      </c>
      <c r="S5" s="53">
        <f t="shared" si="6"/>
        <v>367</v>
      </c>
      <c r="T5" s="17">
        <f>E5+H5+K5+N5+Q5</f>
        <v>461</v>
      </c>
      <c r="V5" s="32">
        <v>43902</v>
      </c>
      <c r="W5" s="33">
        <v>43904</v>
      </c>
      <c r="Z5" s="2">
        <v>43901</v>
      </c>
      <c r="AA5" s="2">
        <v>43902</v>
      </c>
      <c r="AB5" s="2">
        <v>43903</v>
      </c>
      <c r="AC5" s="1">
        <v>3</v>
      </c>
      <c r="AD5" s="1" t="s">
        <v>10</v>
      </c>
      <c r="AE5" s="6"/>
    </row>
    <row r="6" spans="2:35" x14ac:dyDescent="0.2">
      <c r="B6" s="15" t="s">
        <v>11</v>
      </c>
      <c r="C6" s="16">
        <f t="shared" si="0"/>
        <v>0.83783783783783783</v>
      </c>
      <c r="D6" s="53">
        <v>62</v>
      </c>
      <c r="E6" s="17">
        <v>74</v>
      </c>
      <c r="F6" s="18">
        <f t="shared" si="1"/>
        <v>0.81818181818181823</v>
      </c>
      <c r="G6" s="53">
        <v>63</v>
      </c>
      <c r="H6" s="19">
        <v>77</v>
      </c>
      <c r="I6" s="16">
        <f t="shared" si="2"/>
        <v>0.73584905660377353</v>
      </c>
      <c r="J6" s="53">
        <v>78</v>
      </c>
      <c r="K6" s="17">
        <v>106</v>
      </c>
      <c r="L6" s="18">
        <f t="shared" si="3"/>
        <v>0.73118279569892475</v>
      </c>
      <c r="M6" s="53">
        <v>68</v>
      </c>
      <c r="N6" s="19">
        <v>93</v>
      </c>
      <c r="O6" s="16">
        <f t="shared" si="4"/>
        <v>0.8</v>
      </c>
      <c r="P6" s="53">
        <v>80</v>
      </c>
      <c r="Q6" s="17">
        <v>100</v>
      </c>
      <c r="R6" s="18">
        <f t="shared" si="5"/>
        <v>0.78</v>
      </c>
      <c r="S6" s="53">
        <f t="shared" si="6"/>
        <v>351</v>
      </c>
      <c r="T6" s="17">
        <f t="shared" ref="T6:T21" si="7">E6+H6+K6+N6+Q6</f>
        <v>450</v>
      </c>
      <c r="V6" s="32">
        <v>43904</v>
      </c>
      <c r="W6" s="33">
        <v>43905</v>
      </c>
      <c r="Z6" s="2">
        <v>43902</v>
      </c>
      <c r="AA6" s="2">
        <v>43904</v>
      </c>
      <c r="AB6" s="2">
        <v>43905</v>
      </c>
      <c r="AC6" s="1">
        <v>4</v>
      </c>
      <c r="AD6" s="1" t="s">
        <v>11</v>
      </c>
      <c r="AE6" s="6"/>
    </row>
    <row r="7" spans="2:35" ht="18.600000000000001" thickBot="1" x14ac:dyDescent="0.25">
      <c r="B7" s="20" t="s">
        <v>12</v>
      </c>
      <c r="C7" s="21">
        <f t="shared" si="0"/>
        <v>0.875</v>
      </c>
      <c r="D7" s="58">
        <v>70</v>
      </c>
      <c r="E7" s="22">
        <v>80</v>
      </c>
      <c r="F7" s="23">
        <f t="shared" si="1"/>
        <v>0.74025974025974028</v>
      </c>
      <c r="G7" s="58">
        <v>57</v>
      </c>
      <c r="H7" s="24">
        <v>77</v>
      </c>
      <c r="I7" s="21">
        <f t="shared" si="2"/>
        <v>0.75438596491228072</v>
      </c>
      <c r="J7" s="58">
        <v>86</v>
      </c>
      <c r="K7" s="22">
        <v>114</v>
      </c>
      <c r="L7" s="23">
        <f t="shared" si="3"/>
        <v>0.80208333333333337</v>
      </c>
      <c r="M7" s="58">
        <v>77</v>
      </c>
      <c r="N7" s="24">
        <v>96</v>
      </c>
      <c r="O7" s="21">
        <f t="shared" si="4"/>
        <v>0.82</v>
      </c>
      <c r="P7" s="58">
        <v>82</v>
      </c>
      <c r="Q7" s="22">
        <v>100</v>
      </c>
      <c r="R7" s="23">
        <f t="shared" si="5"/>
        <v>0.79657387580299788</v>
      </c>
      <c r="S7" s="58">
        <f t="shared" si="6"/>
        <v>372</v>
      </c>
      <c r="T7" s="22">
        <f t="shared" si="7"/>
        <v>467</v>
      </c>
      <c r="U7" s="4"/>
      <c r="V7" s="34">
        <v>43905</v>
      </c>
      <c r="W7" s="35">
        <v>43905</v>
      </c>
      <c r="X7" s="4"/>
      <c r="Y7" s="4"/>
      <c r="Z7" s="5">
        <v>43905</v>
      </c>
      <c r="AA7" s="5">
        <v>43906</v>
      </c>
      <c r="AB7" s="4"/>
      <c r="AC7" s="1">
        <v>5</v>
      </c>
      <c r="AD7" s="4" t="s">
        <v>12</v>
      </c>
      <c r="AE7" s="1">
        <v>0.5</v>
      </c>
    </row>
    <row r="8" spans="2:35" ht="18.600000000000001" thickTop="1" x14ac:dyDescent="0.2">
      <c r="B8" s="10" t="s">
        <v>13</v>
      </c>
      <c r="C8" s="11">
        <f t="shared" si="0"/>
        <v>0.8</v>
      </c>
      <c r="D8" s="57">
        <v>64</v>
      </c>
      <c r="E8" s="12">
        <v>80</v>
      </c>
      <c r="F8" s="13">
        <f t="shared" si="1"/>
        <v>0.79729729729729726</v>
      </c>
      <c r="G8" s="57">
        <v>59</v>
      </c>
      <c r="H8" s="14">
        <v>74</v>
      </c>
      <c r="I8" s="11">
        <f t="shared" si="2"/>
        <v>0.78095238095238095</v>
      </c>
      <c r="J8" s="57">
        <v>82</v>
      </c>
      <c r="K8" s="12">
        <v>105</v>
      </c>
      <c r="L8" s="13">
        <f t="shared" si="3"/>
        <v>0.75757575757575757</v>
      </c>
      <c r="M8" s="57">
        <v>75</v>
      </c>
      <c r="N8" s="14">
        <v>99</v>
      </c>
      <c r="O8" s="11">
        <f t="shared" si="4"/>
        <v>0.79</v>
      </c>
      <c r="P8" s="57">
        <v>79</v>
      </c>
      <c r="Q8" s="12">
        <v>100</v>
      </c>
      <c r="R8" s="13">
        <f t="shared" si="5"/>
        <v>0.78384279475982532</v>
      </c>
      <c r="S8" s="57">
        <f t="shared" si="6"/>
        <v>359</v>
      </c>
      <c r="T8" s="12">
        <f t="shared" si="7"/>
        <v>458</v>
      </c>
      <c r="V8" s="30">
        <v>43906</v>
      </c>
      <c r="W8" s="31">
        <v>43910</v>
      </c>
      <c r="Z8" s="2">
        <v>43907</v>
      </c>
      <c r="AA8" s="2">
        <v>43908</v>
      </c>
      <c r="AC8" s="1">
        <v>6</v>
      </c>
      <c r="AD8" s="1" t="s">
        <v>13</v>
      </c>
      <c r="AG8" s="1" t="s">
        <v>29</v>
      </c>
    </row>
    <row r="9" spans="2:35" x14ac:dyDescent="0.2">
      <c r="B9" s="15" t="s">
        <v>14</v>
      </c>
      <c r="C9" s="16">
        <f t="shared" si="0"/>
        <v>0.88607594936708856</v>
      </c>
      <c r="D9" s="53">
        <v>70</v>
      </c>
      <c r="E9" s="17">
        <v>79</v>
      </c>
      <c r="F9" s="18">
        <f t="shared" si="1"/>
        <v>0.85333333333333339</v>
      </c>
      <c r="G9" s="53">
        <v>64</v>
      </c>
      <c r="H9" s="19">
        <v>75</v>
      </c>
      <c r="I9" s="16">
        <f t="shared" si="2"/>
        <v>0.82568807339449546</v>
      </c>
      <c r="J9" s="53">
        <v>90</v>
      </c>
      <c r="K9" s="17">
        <v>109</v>
      </c>
      <c r="L9" s="18">
        <f t="shared" si="3"/>
        <v>0.82499999999999996</v>
      </c>
      <c r="M9" s="53">
        <v>66</v>
      </c>
      <c r="N9" s="19">
        <v>80</v>
      </c>
      <c r="O9" s="16">
        <f t="shared" si="4"/>
        <v>0.75</v>
      </c>
      <c r="P9" s="53">
        <v>69</v>
      </c>
      <c r="Q9" s="17">
        <v>92</v>
      </c>
      <c r="R9" s="18">
        <f t="shared" si="5"/>
        <v>0.82528735632183903</v>
      </c>
      <c r="S9" s="53">
        <f t="shared" si="6"/>
        <v>359</v>
      </c>
      <c r="T9" s="17">
        <f t="shared" si="7"/>
        <v>435</v>
      </c>
      <c r="V9" s="32">
        <v>43910</v>
      </c>
      <c r="W9" s="33">
        <v>43910</v>
      </c>
      <c r="Z9" s="2">
        <v>43909</v>
      </c>
      <c r="AA9" s="2">
        <v>43910</v>
      </c>
      <c r="AC9" s="1">
        <v>7</v>
      </c>
      <c r="AD9" s="1" t="s">
        <v>14</v>
      </c>
      <c r="AE9" s="2">
        <v>43910</v>
      </c>
      <c r="AG9" s="1">
        <f>K8+N8+Q8+E9+H9</f>
        <v>458</v>
      </c>
    </row>
    <row r="10" spans="2:35" x14ac:dyDescent="0.2">
      <c r="B10" s="15" t="s">
        <v>15</v>
      </c>
      <c r="C10" s="16">
        <f t="shared" si="0"/>
        <v>0.91139240506329111</v>
      </c>
      <c r="D10" s="53">
        <v>72</v>
      </c>
      <c r="E10" s="17">
        <v>79</v>
      </c>
      <c r="F10" s="18">
        <f t="shared" si="1"/>
        <v>0.79452054794520544</v>
      </c>
      <c r="G10" s="53">
        <v>58</v>
      </c>
      <c r="H10" s="19">
        <v>73</v>
      </c>
      <c r="I10" s="16">
        <f t="shared" si="2"/>
        <v>0.88571428571428568</v>
      </c>
      <c r="J10" s="53">
        <v>93</v>
      </c>
      <c r="K10" s="17">
        <v>105</v>
      </c>
      <c r="L10" s="18">
        <f t="shared" si="3"/>
        <v>0.78409090909090906</v>
      </c>
      <c r="M10" s="53">
        <v>69</v>
      </c>
      <c r="N10" s="19">
        <v>88</v>
      </c>
      <c r="O10" s="16">
        <f t="shared" si="4"/>
        <v>0.72164948453608246</v>
      </c>
      <c r="P10" s="53">
        <v>70</v>
      </c>
      <c r="Q10" s="17">
        <v>97</v>
      </c>
      <c r="R10" s="18">
        <f t="shared" si="5"/>
        <v>0.8190045248868778</v>
      </c>
      <c r="S10" s="53">
        <f t="shared" si="6"/>
        <v>362</v>
      </c>
      <c r="T10" s="17">
        <f t="shared" si="7"/>
        <v>442</v>
      </c>
      <c r="V10" s="32">
        <v>43910</v>
      </c>
      <c r="W10" s="33">
        <v>43912</v>
      </c>
      <c r="Z10" s="2">
        <v>43910</v>
      </c>
      <c r="AA10" s="2">
        <v>43911</v>
      </c>
      <c r="AC10" s="1">
        <v>8</v>
      </c>
      <c r="AD10" s="1" t="s">
        <v>15</v>
      </c>
      <c r="AE10" s="2">
        <v>43911</v>
      </c>
    </row>
    <row r="11" spans="2:35" x14ac:dyDescent="0.2">
      <c r="B11" s="15" t="s">
        <v>16</v>
      </c>
      <c r="C11" s="16">
        <f t="shared" si="0"/>
        <v>0.89743589743589747</v>
      </c>
      <c r="D11" s="53">
        <v>70</v>
      </c>
      <c r="E11" s="17">
        <v>78</v>
      </c>
      <c r="F11" s="18">
        <f t="shared" si="1"/>
        <v>0.79729729729729726</v>
      </c>
      <c r="G11" s="53">
        <v>59</v>
      </c>
      <c r="H11" s="19">
        <v>74</v>
      </c>
      <c r="I11" s="16">
        <f t="shared" si="2"/>
        <v>0.87037037037037035</v>
      </c>
      <c r="J11" s="53">
        <v>94</v>
      </c>
      <c r="K11" s="17">
        <v>108</v>
      </c>
      <c r="L11" s="18">
        <f t="shared" si="3"/>
        <v>0.87179487179487181</v>
      </c>
      <c r="M11" s="53">
        <v>68</v>
      </c>
      <c r="N11" s="19">
        <v>78</v>
      </c>
      <c r="O11" s="16">
        <f t="shared" si="4"/>
        <v>0.92307692307692313</v>
      </c>
      <c r="P11" s="53">
        <v>72</v>
      </c>
      <c r="Q11" s="17">
        <v>78</v>
      </c>
      <c r="R11" s="18">
        <f t="shared" si="5"/>
        <v>0.87259615384615385</v>
      </c>
      <c r="S11" s="53">
        <f t="shared" si="6"/>
        <v>363</v>
      </c>
      <c r="T11" s="17">
        <f t="shared" si="7"/>
        <v>416</v>
      </c>
      <c r="V11" s="32">
        <v>43912</v>
      </c>
      <c r="W11" s="33">
        <v>43912</v>
      </c>
      <c r="Z11" s="2">
        <v>43911</v>
      </c>
      <c r="AA11" s="2">
        <v>43912</v>
      </c>
      <c r="AC11" s="1">
        <v>9</v>
      </c>
      <c r="AD11" s="1" t="s">
        <v>16</v>
      </c>
      <c r="AE11" s="2">
        <v>43912</v>
      </c>
    </row>
    <row r="12" spans="2:35" ht="18.600000000000001" thickBot="1" x14ac:dyDescent="0.25">
      <c r="B12" s="20" t="s">
        <v>17</v>
      </c>
      <c r="C12" s="21">
        <f t="shared" si="0"/>
        <v>0.86538461538461542</v>
      </c>
      <c r="D12" s="58">
        <v>45</v>
      </c>
      <c r="E12" s="22">
        <v>52</v>
      </c>
      <c r="F12" s="23">
        <f t="shared" si="1"/>
        <v>0.74603174603174605</v>
      </c>
      <c r="G12" s="58">
        <v>47</v>
      </c>
      <c r="H12" s="24">
        <v>63</v>
      </c>
      <c r="I12" s="21">
        <f t="shared" si="2"/>
        <v>0.84210526315789469</v>
      </c>
      <c r="J12" s="58">
        <v>80</v>
      </c>
      <c r="K12" s="22">
        <v>95</v>
      </c>
      <c r="L12" s="23">
        <f t="shared" si="3"/>
        <v>0.75342465753424659</v>
      </c>
      <c r="M12" s="58">
        <v>55</v>
      </c>
      <c r="N12" s="24">
        <v>73</v>
      </c>
      <c r="O12" s="21">
        <f t="shared" si="4"/>
        <v>0.75728155339805825</v>
      </c>
      <c r="P12" s="58">
        <v>78</v>
      </c>
      <c r="Q12" s="22">
        <v>103</v>
      </c>
      <c r="R12" s="23">
        <f t="shared" si="5"/>
        <v>0.7901554404145078</v>
      </c>
      <c r="S12" s="58">
        <f t="shared" si="6"/>
        <v>305</v>
      </c>
      <c r="T12" s="22">
        <f t="shared" si="7"/>
        <v>386</v>
      </c>
      <c r="U12" s="4"/>
      <c r="V12" s="34">
        <v>43912</v>
      </c>
      <c r="W12" s="35">
        <v>43918</v>
      </c>
      <c r="X12" s="4"/>
      <c r="Y12" s="4"/>
      <c r="Z12" s="5">
        <v>43912</v>
      </c>
      <c r="AA12" s="5">
        <v>43913</v>
      </c>
      <c r="AB12" s="5">
        <v>43914</v>
      </c>
      <c r="AC12" s="4">
        <v>10</v>
      </c>
      <c r="AD12" s="4" t="s">
        <v>17</v>
      </c>
      <c r="AE12" s="4"/>
    </row>
    <row r="13" spans="2:35" ht="18.600000000000001" thickTop="1" x14ac:dyDescent="0.2">
      <c r="B13" s="10" t="s">
        <v>18</v>
      </c>
      <c r="C13" s="11">
        <f t="shared" si="0"/>
        <v>0.86956521739130432</v>
      </c>
      <c r="D13" s="57">
        <v>40</v>
      </c>
      <c r="E13" s="12">
        <v>46</v>
      </c>
      <c r="F13" s="13">
        <f t="shared" si="1"/>
        <v>0.76470588235294112</v>
      </c>
      <c r="G13" s="57">
        <v>39</v>
      </c>
      <c r="H13" s="14">
        <v>51</v>
      </c>
      <c r="I13" s="11">
        <f t="shared" si="2"/>
        <v>0.89333333333333331</v>
      </c>
      <c r="J13" s="57">
        <v>67</v>
      </c>
      <c r="K13" s="12">
        <v>75</v>
      </c>
      <c r="L13" s="13">
        <f t="shared" si="3"/>
        <v>0.86111111111111116</v>
      </c>
      <c r="M13" s="57">
        <v>62</v>
      </c>
      <c r="N13" s="14">
        <v>72</v>
      </c>
      <c r="O13" s="11">
        <f t="shared" si="4"/>
        <v>0.81308411214953269</v>
      </c>
      <c r="P13" s="57">
        <v>87</v>
      </c>
      <c r="Q13" s="12">
        <v>107</v>
      </c>
      <c r="R13" s="13">
        <f t="shared" si="5"/>
        <v>0.84045584045584043</v>
      </c>
      <c r="S13" s="57">
        <f t="shared" si="6"/>
        <v>295</v>
      </c>
      <c r="T13" s="12">
        <f t="shared" si="7"/>
        <v>351</v>
      </c>
      <c r="V13" s="30">
        <v>43918</v>
      </c>
      <c r="W13" s="31">
        <v>43918</v>
      </c>
      <c r="Z13" s="2">
        <v>43915</v>
      </c>
      <c r="AA13" s="2">
        <v>43916</v>
      </c>
      <c r="AB13" s="2">
        <v>43917</v>
      </c>
      <c r="AC13" s="1">
        <v>11</v>
      </c>
      <c r="AD13" s="1" t="s">
        <v>18</v>
      </c>
      <c r="AE13" s="2">
        <v>43917</v>
      </c>
    </row>
    <row r="14" spans="2:35" x14ac:dyDescent="0.2">
      <c r="B14" s="15" t="s">
        <v>19</v>
      </c>
      <c r="C14" s="16">
        <f t="shared" si="0"/>
        <v>0.94339622641509435</v>
      </c>
      <c r="D14" s="53">
        <v>50</v>
      </c>
      <c r="E14" s="17">
        <v>53</v>
      </c>
      <c r="F14" s="18">
        <f t="shared" si="1"/>
        <v>0.89090909090909087</v>
      </c>
      <c r="G14" s="53">
        <v>49</v>
      </c>
      <c r="H14" s="19">
        <v>55</v>
      </c>
      <c r="I14" s="16">
        <f t="shared" si="2"/>
        <v>0.74390243902439024</v>
      </c>
      <c r="J14" s="53">
        <v>61</v>
      </c>
      <c r="K14" s="17">
        <v>82</v>
      </c>
      <c r="L14" s="18">
        <f t="shared" si="3"/>
        <v>0.82857142857142863</v>
      </c>
      <c r="M14" s="53">
        <v>58</v>
      </c>
      <c r="N14" s="19">
        <v>70</v>
      </c>
      <c r="O14" s="16">
        <f t="shared" si="4"/>
        <v>0.82417582417582413</v>
      </c>
      <c r="P14" s="53">
        <v>75</v>
      </c>
      <c r="Q14" s="17">
        <v>91</v>
      </c>
      <c r="R14" s="18">
        <f t="shared" si="5"/>
        <v>0.83475783475783472</v>
      </c>
      <c r="S14" s="53">
        <f t="shared" si="6"/>
        <v>293</v>
      </c>
      <c r="T14" s="17">
        <f t="shared" si="7"/>
        <v>351</v>
      </c>
      <c r="V14" s="32">
        <v>43918</v>
      </c>
      <c r="W14" s="33">
        <v>43919</v>
      </c>
      <c r="Z14" s="2">
        <v>43918</v>
      </c>
      <c r="AA14" s="2">
        <v>43919</v>
      </c>
      <c r="AC14" s="1">
        <v>12</v>
      </c>
      <c r="AD14" s="1" t="s">
        <v>19</v>
      </c>
      <c r="AE14" s="2">
        <v>43918</v>
      </c>
    </row>
    <row r="15" spans="2:35" x14ac:dyDescent="0.2">
      <c r="B15" s="15" t="s">
        <v>20</v>
      </c>
      <c r="C15" s="16">
        <f t="shared" si="0"/>
        <v>0.84444444444444444</v>
      </c>
      <c r="D15" s="53">
        <v>38</v>
      </c>
      <c r="E15" s="17">
        <v>45</v>
      </c>
      <c r="F15" s="18">
        <f t="shared" si="1"/>
        <v>0.84782608695652173</v>
      </c>
      <c r="G15" s="53">
        <v>39</v>
      </c>
      <c r="H15" s="19">
        <v>46</v>
      </c>
      <c r="I15" s="16">
        <f t="shared" si="2"/>
        <v>0.82191780821917804</v>
      </c>
      <c r="J15" s="53">
        <v>60</v>
      </c>
      <c r="K15" s="17">
        <v>73</v>
      </c>
      <c r="L15" s="18">
        <f t="shared" si="3"/>
        <v>0.79729729729729726</v>
      </c>
      <c r="M15" s="53">
        <v>59</v>
      </c>
      <c r="N15" s="19">
        <v>74</v>
      </c>
      <c r="O15" s="16">
        <f t="shared" si="4"/>
        <v>0.73809523809523814</v>
      </c>
      <c r="P15" s="53">
        <v>62</v>
      </c>
      <c r="Q15" s="17">
        <v>84</v>
      </c>
      <c r="R15" s="18">
        <f t="shared" si="5"/>
        <v>0.80124223602484468</v>
      </c>
      <c r="S15" s="53">
        <f t="shared" si="6"/>
        <v>258</v>
      </c>
      <c r="T15" s="17">
        <f t="shared" si="7"/>
        <v>322</v>
      </c>
      <c r="V15" s="32">
        <v>43919</v>
      </c>
      <c r="W15" s="33">
        <v>43919</v>
      </c>
      <c r="AC15" s="1">
        <v>13</v>
      </c>
      <c r="AD15" s="1" t="s">
        <v>20</v>
      </c>
      <c r="AE15" s="2">
        <v>43919</v>
      </c>
      <c r="AG15" s="2">
        <v>43918</v>
      </c>
      <c r="AH15" s="1">
        <f>P12+M12+S13+J14+G14+D14</f>
        <v>588</v>
      </c>
      <c r="AI15" s="1">
        <f>N12+Q12+T13+K14+H14+E14</f>
        <v>717</v>
      </c>
    </row>
    <row r="16" spans="2:35" x14ac:dyDescent="0.2">
      <c r="B16" s="15" t="s">
        <v>21</v>
      </c>
      <c r="C16" s="16">
        <f t="shared" si="0"/>
        <v>0.82051282051282048</v>
      </c>
      <c r="D16" s="53">
        <v>32</v>
      </c>
      <c r="E16" s="17">
        <v>39</v>
      </c>
      <c r="F16" s="18">
        <f t="shared" si="1"/>
        <v>0.74468085106382975</v>
      </c>
      <c r="G16" s="53">
        <v>35</v>
      </c>
      <c r="H16" s="19">
        <v>47</v>
      </c>
      <c r="I16" s="16">
        <f t="shared" si="2"/>
        <v>0.76666666666666672</v>
      </c>
      <c r="J16" s="53">
        <v>46</v>
      </c>
      <c r="K16" s="17">
        <v>60</v>
      </c>
      <c r="L16" s="18">
        <f t="shared" si="3"/>
        <v>0.83050847457627119</v>
      </c>
      <c r="M16" s="53">
        <v>49</v>
      </c>
      <c r="N16" s="19">
        <v>59</v>
      </c>
      <c r="O16" s="16">
        <f t="shared" si="4"/>
        <v>0.70886075949367089</v>
      </c>
      <c r="P16" s="53">
        <v>56</v>
      </c>
      <c r="Q16" s="17">
        <v>79</v>
      </c>
      <c r="R16" s="18">
        <f t="shared" si="5"/>
        <v>0.76760563380281688</v>
      </c>
      <c r="S16" s="53">
        <f t="shared" si="6"/>
        <v>218</v>
      </c>
      <c r="T16" s="17">
        <f t="shared" si="7"/>
        <v>284</v>
      </c>
      <c r="V16" s="32">
        <v>43919</v>
      </c>
      <c r="W16" s="33">
        <v>43919</v>
      </c>
      <c r="AC16" s="1">
        <v>14</v>
      </c>
      <c r="AD16" s="1" t="s">
        <v>21</v>
      </c>
      <c r="AG16" s="2">
        <v>43919</v>
      </c>
      <c r="AH16" s="1">
        <f>M14+P14+S15+S16+S17</f>
        <v>847</v>
      </c>
      <c r="AI16" s="1">
        <f>N14+Q14+T15+T16+T17</f>
        <v>1065</v>
      </c>
    </row>
    <row r="17" spans="2:35" ht="18.600000000000001" thickBot="1" x14ac:dyDescent="0.25">
      <c r="B17" s="20" t="s">
        <v>22</v>
      </c>
      <c r="C17" s="21">
        <f t="shared" si="0"/>
        <v>0.84210526315789469</v>
      </c>
      <c r="D17" s="58">
        <v>32</v>
      </c>
      <c r="E17" s="22">
        <v>38</v>
      </c>
      <c r="F17" s="23">
        <f t="shared" si="1"/>
        <v>0.75</v>
      </c>
      <c r="G17" s="58">
        <v>30</v>
      </c>
      <c r="H17" s="24">
        <v>40</v>
      </c>
      <c r="I17" s="21">
        <f t="shared" si="2"/>
        <v>0.84507042253521125</v>
      </c>
      <c r="J17" s="58">
        <v>60</v>
      </c>
      <c r="K17" s="22">
        <v>71</v>
      </c>
      <c r="L17" s="23">
        <f t="shared" si="3"/>
        <v>0.79365079365079361</v>
      </c>
      <c r="M17" s="58">
        <v>50</v>
      </c>
      <c r="N17" s="24">
        <v>63</v>
      </c>
      <c r="O17" s="21">
        <f t="shared" si="4"/>
        <v>0.76744186046511631</v>
      </c>
      <c r="P17" s="58">
        <v>66</v>
      </c>
      <c r="Q17" s="22">
        <v>86</v>
      </c>
      <c r="R17" s="23">
        <f t="shared" si="5"/>
        <v>0.79865771812080533</v>
      </c>
      <c r="S17" s="58">
        <f t="shared" si="6"/>
        <v>238</v>
      </c>
      <c r="T17" s="22">
        <f t="shared" si="7"/>
        <v>298</v>
      </c>
      <c r="U17" s="4"/>
      <c r="V17" s="34">
        <v>43919</v>
      </c>
      <c r="W17" s="35">
        <v>43919</v>
      </c>
      <c r="X17" s="4"/>
      <c r="Y17" s="4"/>
      <c r="Z17" s="4"/>
      <c r="AA17" s="4"/>
      <c r="AB17" s="4"/>
      <c r="AC17" s="4">
        <v>15</v>
      </c>
      <c r="AD17" s="4" t="s">
        <v>22</v>
      </c>
      <c r="AE17" s="5">
        <v>43924</v>
      </c>
      <c r="AG17" s="3">
        <f>AH16/AI16</f>
        <v>0.7953051643192488</v>
      </c>
    </row>
    <row r="18" spans="2:35" ht="18.600000000000001" thickTop="1" x14ac:dyDescent="0.2">
      <c r="B18" s="10" t="s">
        <v>23</v>
      </c>
      <c r="C18" s="11">
        <f t="shared" si="0"/>
        <v>0.84444444444444444</v>
      </c>
      <c r="D18" s="57">
        <v>38</v>
      </c>
      <c r="E18" s="12">
        <v>45</v>
      </c>
      <c r="F18" s="13">
        <f t="shared" si="1"/>
        <v>0.75</v>
      </c>
      <c r="G18" s="57">
        <v>33</v>
      </c>
      <c r="H18" s="14">
        <v>44</v>
      </c>
      <c r="I18" s="11">
        <f t="shared" si="2"/>
        <v>0.88461538461538458</v>
      </c>
      <c r="J18" s="57">
        <v>69</v>
      </c>
      <c r="K18" s="12">
        <v>78</v>
      </c>
      <c r="L18" s="13">
        <f t="shared" si="3"/>
        <v>0.83333333333333337</v>
      </c>
      <c r="M18" s="57">
        <v>50</v>
      </c>
      <c r="N18" s="14">
        <v>60</v>
      </c>
      <c r="O18" s="11">
        <f t="shared" si="4"/>
        <v>0.74358974358974361</v>
      </c>
      <c r="P18" s="57">
        <v>58</v>
      </c>
      <c r="Q18" s="12">
        <v>78</v>
      </c>
      <c r="R18" s="13">
        <f t="shared" si="5"/>
        <v>0.81311475409836065</v>
      </c>
      <c r="S18" s="57">
        <f t="shared" si="6"/>
        <v>248</v>
      </c>
      <c r="T18" s="12">
        <f t="shared" si="7"/>
        <v>305</v>
      </c>
      <c r="V18" s="30">
        <v>43920</v>
      </c>
      <c r="W18" s="31">
        <v>43925</v>
      </c>
      <c r="AC18" s="1">
        <v>16</v>
      </c>
      <c r="AD18" s="1" t="s">
        <v>23</v>
      </c>
      <c r="AE18" s="2">
        <v>43925</v>
      </c>
      <c r="AG18" s="1">
        <f>AH18/AI18</f>
        <v>0.80527497194163866</v>
      </c>
      <c r="AH18" s="1">
        <f>SUM(AH15:AH17)</f>
        <v>1435</v>
      </c>
      <c r="AI18" s="1">
        <f>SUM(AI15:AI17)</f>
        <v>1782</v>
      </c>
    </row>
    <row r="19" spans="2:35" x14ac:dyDescent="0.2">
      <c r="B19" s="15" t="s">
        <v>24</v>
      </c>
      <c r="C19" s="16">
        <f t="shared" si="0"/>
        <v>0.80851063829787229</v>
      </c>
      <c r="D19" s="53">
        <v>38</v>
      </c>
      <c r="E19" s="17">
        <v>47</v>
      </c>
      <c r="F19" s="18">
        <f t="shared" si="1"/>
        <v>0.73684210526315785</v>
      </c>
      <c r="G19" s="53">
        <v>28</v>
      </c>
      <c r="H19" s="19">
        <v>38</v>
      </c>
      <c r="I19" s="16">
        <f t="shared" si="2"/>
        <v>0.82894736842105265</v>
      </c>
      <c r="J19" s="53">
        <v>63</v>
      </c>
      <c r="K19" s="17">
        <v>76</v>
      </c>
      <c r="L19" s="18">
        <f t="shared" si="3"/>
        <v>0.84482758620689657</v>
      </c>
      <c r="M19" s="53">
        <v>49</v>
      </c>
      <c r="N19" s="19">
        <v>58</v>
      </c>
      <c r="O19" s="16">
        <f t="shared" si="4"/>
        <v>0.80952380952380953</v>
      </c>
      <c r="P19" s="53">
        <v>68</v>
      </c>
      <c r="Q19" s="17">
        <v>84</v>
      </c>
      <c r="R19" s="18">
        <f t="shared" si="5"/>
        <v>0.81188118811881194</v>
      </c>
      <c r="S19" s="53">
        <f t="shared" si="6"/>
        <v>246</v>
      </c>
      <c r="T19" s="17">
        <f t="shared" si="7"/>
        <v>303</v>
      </c>
      <c r="V19" s="32">
        <v>43925</v>
      </c>
      <c r="W19" s="33">
        <v>43925</v>
      </c>
      <c r="AC19" s="1">
        <v>17</v>
      </c>
      <c r="AD19" s="1" t="s">
        <v>24</v>
      </c>
      <c r="AE19" s="2">
        <v>43926</v>
      </c>
    </row>
    <row r="20" spans="2:35" x14ac:dyDescent="0.2">
      <c r="B20" s="15" t="s">
        <v>25</v>
      </c>
      <c r="C20" s="16">
        <f t="shared" si="0"/>
        <v>0.75757575757575757</v>
      </c>
      <c r="D20" s="53">
        <v>25</v>
      </c>
      <c r="E20" s="17">
        <v>33</v>
      </c>
      <c r="F20" s="18">
        <f t="shared" si="1"/>
        <v>0.72499999999999998</v>
      </c>
      <c r="G20" s="53">
        <v>29</v>
      </c>
      <c r="H20" s="19">
        <v>40</v>
      </c>
      <c r="I20" s="16">
        <f t="shared" si="2"/>
        <v>0.82894736842105265</v>
      </c>
      <c r="J20" s="53">
        <v>63</v>
      </c>
      <c r="K20" s="17">
        <v>76</v>
      </c>
      <c r="L20" s="18">
        <f t="shared" si="3"/>
        <v>0.77192982456140347</v>
      </c>
      <c r="M20" s="53">
        <v>44</v>
      </c>
      <c r="N20" s="19">
        <v>57</v>
      </c>
      <c r="O20" s="16">
        <f t="shared" si="4"/>
        <v>0.75641025641025639</v>
      </c>
      <c r="P20" s="53">
        <v>59</v>
      </c>
      <c r="Q20" s="17">
        <v>78</v>
      </c>
      <c r="R20" s="18">
        <f t="shared" si="5"/>
        <v>0.77464788732394363</v>
      </c>
      <c r="S20" s="53">
        <f t="shared" si="6"/>
        <v>220</v>
      </c>
      <c r="T20" s="17">
        <f t="shared" si="7"/>
        <v>284</v>
      </c>
      <c r="V20" s="32">
        <v>43925</v>
      </c>
      <c r="W20" s="33">
        <v>43925</v>
      </c>
      <c r="AC20" s="1">
        <v>18</v>
      </c>
      <c r="AD20" s="1" t="s">
        <v>25</v>
      </c>
    </row>
    <row r="21" spans="2:35" x14ac:dyDescent="0.2">
      <c r="B21" s="15" t="s">
        <v>8</v>
      </c>
      <c r="C21" s="16">
        <f t="shared" si="0"/>
        <v>0.83823529411764708</v>
      </c>
      <c r="D21" s="53">
        <v>57</v>
      </c>
      <c r="E21" s="17">
        <v>68</v>
      </c>
      <c r="F21" s="18">
        <f t="shared" si="1"/>
        <v>0.83783783783783783</v>
      </c>
      <c r="G21" s="53">
        <v>62</v>
      </c>
      <c r="H21" s="19">
        <v>74</v>
      </c>
      <c r="I21" s="16">
        <f t="shared" si="2"/>
        <v>0.90740740740740744</v>
      </c>
      <c r="J21" s="53">
        <v>98</v>
      </c>
      <c r="K21" s="17">
        <v>108</v>
      </c>
      <c r="L21" s="18">
        <f t="shared" si="3"/>
        <v>0.79569892473118276</v>
      </c>
      <c r="M21" s="53">
        <v>74</v>
      </c>
      <c r="N21" s="19">
        <v>93</v>
      </c>
      <c r="O21" s="16">
        <f t="shared" si="4"/>
        <v>0.75757575757575757</v>
      </c>
      <c r="P21" s="53">
        <v>75</v>
      </c>
      <c r="Q21" s="17">
        <v>99</v>
      </c>
      <c r="R21" s="18">
        <f t="shared" si="5"/>
        <v>0.82805429864253388</v>
      </c>
      <c r="S21" s="53">
        <f t="shared" si="6"/>
        <v>366</v>
      </c>
      <c r="T21" s="17">
        <f t="shared" si="7"/>
        <v>442</v>
      </c>
      <c r="V21" s="32">
        <v>43926</v>
      </c>
      <c r="W21" s="33">
        <v>43926</v>
      </c>
      <c r="AC21" s="1">
        <v>19</v>
      </c>
      <c r="AD21" s="1" t="s">
        <v>8</v>
      </c>
      <c r="AE21" s="2">
        <v>43931</v>
      </c>
    </row>
    <row r="22" spans="2:35" ht="18.600000000000001" thickBot="1" x14ac:dyDescent="0.25">
      <c r="B22" s="25" t="s">
        <v>26</v>
      </c>
      <c r="C22" s="26" t="e">
        <f t="shared" si="0"/>
        <v>#DIV/0!</v>
      </c>
      <c r="D22" s="54"/>
      <c r="E22" s="27"/>
      <c r="F22" s="28" t="e">
        <f t="shared" si="1"/>
        <v>#DIV/0!</v>
      </c>
      <c r="G22" s="54"/>
      <c r="H22" s="29"/>
      <c r="I22" s="26" t="e">
        <f t="shared" si="2"/>
        <v>#DIV/0!</v>
      </c>
      <c r="J22" s="54"/>
      <c r="K22" s="27"/>
      <c r="L22" s="28" t="e">
        <f t="shared" si="3"/>
        <v>#DIV/0!</v>
      </c>
      <c r="M22" s="54"/>
      <c r="N22" s="29"/>
      <c r="O22" s="26" t="e">
        <f t="shared" si="4"/>
        <v>#DIV/0!</v>
      </c>
      <c r="P22" s="54"/>
      <c r="Q22" s="27"/>
      <c r="R22" s="28" t="e">
        <f t="shared" si="5"/>
        <v>#DIV/0!</v>
      </c>
      <c r="S22" s="54"/>
      <c r="T22" s="27"/>
      <c r="V22" s="25"/>
      <c r="W22" s="27"/>
      <c r="AC22" s="1">
        <v>20</v>
      </c>
      <c r="AD22" s="1" t="s">
        <v>26</v>
      </c>
      <c r="AE22" s="2">
        <v>43932</v>
      </c>
    </row>
    <row r="23" spans="2:35" ht="4.2" customHeight="1" thickBot="1" x14ac:dyDescent="0.25"/>
    <row r="24" spans="2:35" ht="18.600000000000001" thickBot="1" x14ac:dyDescent="0.25">
      <c r="B24" s="7" t="s">
        <v>38</v>
      </c>
      <c r="C24" s="37">
        <f>D24/E24</f>
        <v>0.84747215081405314</v>
      </c>
      <c r="D24" s="59">
        <f>SUM(D3:D22)</f>
        <v>989</v>
      </c>
      <c r="E24" s="9">
        <f>SUM(E3:E22)</f>
        <v>1167</v>
      </c>
      <c r="F24" s="36">
        <f>G24/H24</f>
        <v>0.78205128205128205</v>
      </c>
      <c r="G24" s="59">
        <f>SUM(G3:G22)</f>
        <v>915</v>
      </c>
      <c r="H24" s="8">
        <f>SUM(H3:H22)</f>
        <v>1170</v>
      </c>
      <c r="I24" s="37">
        <f>J24/K24</f>
        <v>0.81297486849795442</v>
      </c>
      <c r="J24" s="59">
        <f>SUM(J3:J22)</f>
        <v>1391</v>
      </c>
      <c r="K24" s="9">
        <f>SUM(K3:K22)</f>
        <v>1711</v>
      </c>
      <c r="L24" s="36">
        <f>M24/N24</f>
        <v>0.7978723404255319</v>
      </c>
      <c r="M24" s="59">
        <f>SUM(M3:M22)</f>
        <v>1200</v>
      </c>
      <c r="N24" s="8">
        <f>SUM(N3:N22)</f>
        <v>1504</v>
      </c>
      <c r="O24" s="37">
        <f>P24/Q24</f>
        <v>0.78288340034462955</v>
      </c>
      <c r="P24" s="59">
        <f>SUM(P3:P22)</f>
        <v>1363</v>
      </c>
      <c r="Q24" s="9">
        <f>SUM(Q3:Q22)</f>
        <v>1741</v>
      </c>
      <c r="R24" s="36">
        <f>S24/T24</f>
        <v>0.8032359797065679</v>
      </c>
      <c r="S24" s="59">
        <f>SUM(S3:S22)</f>
        <v>5858</v>
      </c>
      <c r="T24" s="9">
        <f>SUM(T3:T22)</f>
        <v>7293</v>
      </c>
      <c r="V24" s="38">
        <f>T24-S24</f>
        <v>1435</v>
      </c>
    </row>
    <row r="25" spans="2:35" x14ac:dyDescent="0.2">
      <c r="D25" s="1" t="s">
        <v>216</v>
      </c>
      <c r="E25" s="1" t="s">
        <v>215</v>
      </c>
      <c r="V25" s="1" t="s">
        <v>39</v>
      </c>
    </row>
  </sheetData>
  <phoneticPr fontId="2"/>
  <pageMargins left="0.7" right="0.7" top="0.75" bottom="0.75" header="0.3" footer="0.3"/>
  <pageSetup paperSize="9" fitToHeight="0" orientation="landscape" horizontalDpi="4294967293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/>
  </sheetPr>
  <dimension ref="B1:W25"/>
  <sheetViews>
    <sheetView showGridLines="0" zoomScaleNormal="100" workbookViewId="0">
      <selection activeCell="B2" sqref="B2"/>
    </sheetView>
  </sheetViews>
  <sheetFormatPr defaultRowHeight="18" x14ac:dyDescent="0.2"/>
  <cols>
    <col min="1" max="1" width="3.44140625" style="1" customWidth="1"/>
    <col min="2" max="2" width="13" style="1" customWidth="1"/>
    <col min="3" max="12" width="8.5546875" style="1" customWidth="1"/>
    <col min="13" max="13" width="8.88671875" style="1"/>
    <col min="14" max="14" width="5.33203125" style="1" customWidth="1"/>
    <col min="15" max="15" width="5.88671875" style="1" customWidth="1"/>
    <col min="16" max="16384" width="8.88671875" style="1"/>
  </cols>
  <sheetData>
    <row r="1" spans="2:23" ht="18.600000000000001" thickBot="1" x14ac:dyDescent="0.25"/>
    <row r="2" spans="2:23" ht="18.600000000000001" thickBot="1" x14ac:dyDescent="0.25">
      <c r="B2" s="7"/>
      <c r="C2" s="7" t="s">
        <v>0</v>
      </c>
      <c r="D2" s="9"/>
      <c r="E2" s="8" t="s">
        <v>1</v>
      </c>
      <c r="F2" s="8"/>
      <c r="G2" s="7" t="s">
        <v>2</v>
      </c>
      <c r="H2" s="9"/>
      <c r="I2" s="8" t="s">
        <v>3</v>
      </c>
      <c r="J2" s="8"/>
      <c r="K2" s="7" t="s">
        <v>4</v>
      </c>
      <c r="L2" s="9"/>
      <c r="M2" s="9" t="s">
        <v>6</v>
      </c>
      <c r="P2" s="1" t="s">
        <v>5</v>
      </c>
    </row>
    <row r="3" spans="2:23" x14ac:dyDescent="0.2">
      <c r="B3" s="39" t="s">
        <v>7</v>
      </c>
      <c r="C3" s="40"/>
      <c r="D3" s="49"/>
      <c r="E3" s="42"/>
      <c r="F3" s="52"/>
      <c r="G3" s="40"/>
      <c r="H3" s="49"/>
      <c r="I3" s="42"/>
      <c r="J3" s="52"/>
      <c r="K3" s="40"/>
      <c r="L3" s="49"/>
      <c r="M3" s="41"/>
      <c r="P3" s="2">
        <f>'1巡目_得点'!V3</f>
        <v>43898</v>
      </c>
      <c r="Q3" s="2">
        <f>'1巡目_得点'!W3</f>
        <v>43899</v>
      </c>
      <c r="S3" s="1">
        <v>1</v>
      </c>
    </row>
    <row r="4" spans="2:23" x14ac:dyDescent="0.2">
      <c r="B4" s="15" t="s">
        <v>9</v>
      </c>
      <c r="C4" s="43">
        <f>D4/60</f>
        <v>12.983333333333333</v>
      </c>
      <c r="D4" s="50">
        <v>779</v>
      </c>
      <c r="E4" s="44">
        <f>F4/60</f>
        <v>11.65</v>
      </c>
      <c r="F4" s="53">
        <v>699</v>
      </c>
      <c r="G4" s="43">
        <f>H4/60</f>
        <v>36.56666666666667</v>
      </c>
      <c r="H4" s="50">
        <v>2194</v>
      </c>
      <c r="I4" s="44">
        <f>J4/60</f>
        <v>30.933333333333334</v>
      </c>
      <c r="J4" s="53">
        <v>1856</v>
      </c>
      <c r="K4" s="43">
        <f>L4/60</f>
        <v>13.75</v>
      </c>
      <c r="L4" s="50">
        <v>825</v>
      </c>
      <c r="M4" s="45">
        <f t="shared" ref="M4:M22" si="0">C4+E4+G4+I4+K4</f>
        <v>105.88333333333334</v>
      </c>
      <c r="P4" s="2">
        <f>'1巡目_得点'!V4</f>
        <v>43899</v>
      </c>
      <c r="Q4" s="2">
        <f>'1巡目_得点'!W4</f>
        <v>43902</v>
      </c>
      <c r="R4" s="1">
        <f>'1巡目_得点'!X4</f>
        <v>0</v>
      </c>
      <c r="S4" s="1">
        <v>2</v>
      </c>
      <c r="V4" s="1" t="s">
        <v>32</v>
      </c>
      <c r="W4" s="1">
        <v>15</v>
      </c>
    </row>
    <row r="5" spans="2:23" x14ac:dyDescent="0.2">
      <c r="B5" s="15" t="s">
        <v>10</v>
      </c>
      <c r="C5" s="43">
        <f t="shared" ref="C5:C22" si="1">D5/60</f>
        <v>9.6999999999999993</v>
      </c>
      <c r="D5" s="50">
        <v>582</v>
      </c>
      <c r="E5" s="44">
        <f t="shared" ref="E5:E22" si="2">F5/60</f>
        <v>10.083333333333334</v>
      </c>
      <c r="F5" s="53">
        <v>605</v>
      </c>
      <c r="G5" s="43">
        <f t="shared" ref="G5:G22" si="3">H5/60</f>
        <v>80.416666666666671</v>
      </c>
      <c r="H5" s="50">
        <v>4825</v>
      </c>
      <c r="I5" s="44">
        <f t="shared" ref="I5:I22" si="4">J5/60</f>
        <v>36.833333333333336</v>
      </c>
      <c r="J5" s="53">
        <v>2210</v>
      </c>
      <c r="K5" s="43">
        <f t="shared" ref="K5:K22" si="5">L5/60</f>
        <v>16.983333333333334</v>
      </c>
      <c r="L5" s="50">
        <v>1019</v>
      </c>
      <c r="M5" s="45">
        <f t="shared" si="0"/>
        <v>154.01666666666665</v>
      </c>
      <c r="P5" s="2">
        <f>'1巡目_得点'!V5</f>
        <v>43902</v>
      </c>
      <c r="Q5" s="2">
        <f>'1巡目_得点'!W5</f>
        <v>43904</v>
      </c>
      <c r="R5" s="1">
        <f>'1巡目_得点'!X5</f>
        <v>0</v>
      </c>
      <c r="S5" s="1">
        <v>3</v>
      </c>
      <c r="V5" s="1" t="s">
        <v>33</v>
      </c>
      <c r="W5" s="1">
        <v>20</v>
      </c>
    </row>
    <row r="6" spans="2:23" x14ac:dyDescent="0.2">
      <c r="B6" s="15" t="s">
        <v>11</v>
      </c>
      <c r="C6" s="43">
        <f t="shared" si="1"/>
        <v>10.7</v>
      </c>
      <c r="D6" s="50">
        <v>642</v>
      </c>
      <c r="E6" s="44">
        <f t="shared" si="2"/>
        <v>13.8</v>
      </c>
      <c r="F6" s="53">
        <v>828</v>
      </c>
      <c r="G6" s="43">
        <f t="shared" si="3"/>
        <v>73.533333333333331</v>
      </c>
      <c r="H6" s="50">
        <v>4412</v>
      </c>
      <c r="I6" s="44">
        <f t="shared" si="4"/>
        <v>23.666666666666668</v>
      </c>
      <c r="J6" s="53">
        <v>1420</v>
      </c>
      <c r="K6" s="43">
        <f t="shared" si="5"/>
        <v>13.1</v>
      </c>
      <c r="L6" s="50">
        <v>786</v>
      </c>
      <c r="M6" s="45">
        <f t="shared" si="0"/>
        <v>134.80000000000001</v>
      </c>
      <c r="P6" s="2">
        <f>'1巡目_得点'!V6</f>
        <v>43904</v>
      </c>
      <c r="Q6" s="2">
        <f>'1巡目_得点'!W6</f>
        <v>43905</v>
      </c>
      <c r="R6" s="1">
        <f>'1巡目_得点'!X6</f>
        <v>0</v>
      </c>
      <c r="S6" s="1">
        <v>4</v>
      </c>
      <c r="V6" s="1" t="s">
        <v>34</v>
      </c>
      <c r="W6" s="1">
        <v>90</v>
      </c>
    </row>
    <row r="7" spans="2:23" x14ac:dyDescent="0.2">
      <c r="B7" s="15" t="s">
        <v>12</v>
      </c>
      <c r="C7" s="43">
        <f t="shared" si="1"/>
        <v>9.8833333333333329</v>
      </c>
      <c r="D7" s="50">
        <v>593</v>
      </c>
      <c r="E7" s="44">
        <f t="shared" si="2"/>
        <v>15.2</v>
      </c>
      <c r="F7" s="53">
        <v>912</v>
      </c>
      <c r="G7" s="43">
        <f t="shared" si="3"/>
        <v>99.466666666666669</v>
      </c>
      <c r="H7" s="50">
        <v>5968</v>
      </c>
      <c r="I7" s="44">
        <f t="shared" si="4"/>
        <v>30.4</v>
      </c>
      <c r="J7" s="53">
        <v>1824</v>
      </c>
      <c r="K7" s="43">
        <f t="shared" si="5"/>
        <v>14.4</v>
      </c>
      <c r="L7" s="50">
        <v>864</v>
      </c>
      <c r="M7" s="45">
        <f t="shared" si="0"/>
        <v>169.35</v>
      </c>
      <c r="P7" s="2">
        <f>'1巡目_得点'!V7</f>
        <v>43905</v>
      </c>
      <c r="Q7" s="2">
        <f>'1巡目_得点'!W7</f>
        <v>43905</v>
      </c>
      <c r="R7" s="1">
        <f>'1巡目_得点'!X7</f>
        <v>0</v>
      </c>
      <c r="S7" s="1">
        <v>5</v>
      </c>
      <c r="V7" s="1" t="s">
        <v>35</v>
      </c>
      <c r="W7" s="1">
        <v>40</v>
      </c>
    </row>
    <row r="8" spans="2:23" x14ac:dyDescent="0.2">
      <c r="B8" s="15" t="s">
        <v>13</v>
      </c>
      <c r="C8" s="43">
        <f t="shared" si="1"/>
        <v>9.1666666666666661</v>
      </c>
      <c r="D8" s="50">
        <v>550</v>
      </c>
      <c r="E8" s="44">
        <f t="shared" si="2"/>
        <v>11.9</v>
      </c>
      <c r="F8" s="53">
        <v>714</v>
      </c>
      <c r="G8" s="43">
        <f t="shared" si="3"/>
        <v>55.883333333333333</v>
      </c>
      <c r="H8" s="50">
        <v>3353</v>
      </c>
      <c r="I8" s="44">
        <f t="shared" si="4"/>
        <v>25.466666666666665</v>
      </c>
      <c r="J8" s="53">
        <v>1528</v>
      </c>
      <c r="K8" s="43">
        <f t="shared" si="5"/>
        <v>12.75</v>
      </c>
      <c r="L8" s="50">
        <v>765</v>
      </c>
      <c r="M8" s="45">
        <f t="shared" si="0"/>
        <v>115.16666666666667</v>
      </c>
      <c r="P8" s="2">
        <f>'1巡目_得点'!V8</f>
        <v>43906</v>
      </c>
      <c r="Q8" s="2">
        <f>'1巡目_得点'!W8</f>
        <v>43910</v>
      </c>
      <c r="R8" s="1">
        <f>'1巡目_得点'!X8</f>
        <v>0</v>
      </c>
      <c r="S8" s="1">
        <v>6</v>
      </c>
      <c r="T8" s="1" t="s">
        <v>30</v>
      </c>
      <c r="V8" s="1" t="s">
        <v>36</v>
      </c>
      <c r="W8" s="1">
        <v>20</v>
      </c>
    </row>
    <row r="9" spans="2:23" x14ac:dyDescent="0.2">
      <c r="B9" s="15" t="s">
        <v>14</v>
      </c>
      <c r="C9" s="43">
        <f t="shared" si="1"/>
        <v>7.2</v>
      </c>
      <c r="D9" s="50">
        <v>432</v>
      </c>
      <c r="E9" s="44">
        <f t="shared" si="2"/>
        <v>9.1999999999999993</v>
      </c>
      <c r="F9" s="53">
        <v>552</v>
      </c>
      <c r="G9" s="43">
        <f t="shared" si="3"/>
        <v>75.3</v>
      </c>
      <c r="H9" s="50">
        <v>4518</v>
      </c>
      <c r="I9" s="44">
        <f t="shared" si="4"/>
        <v>19.5</v>
      </c>
      <c r="J9" s="53">
        <v>1170</v>
      </c>
      <c r="K9" s="43">
        <f t="shared" si="5"/>
        <v>8.5500000000000007</v>
      </c>
      <c r="L9" s="50">
        <v>513</v>
      </c>
      <c r="M9" s="45">
        <f t="shared" si="0"/>
        <v>119.74999999999999</v>
      </c>
      <c r="P9" s="2">
        <f>'1巡目_得点'!V9</f>
        <v>43910</v>
      </c>
      <c r="Q9" s="2">
        <f>'1巡目_得点'!W9</f>
        <v>43910</v>
      </c>
      <c r="R9" s="1">
        <f>'1巡目_得点'!X9</f>
        <v>0</v>
      </c>
      <c r="S9" s="1">
        <v>7</v>
      </c>
      <c r="T9" s="1">
        <f>(H8+J8+L8+D9+F9)/60/60</f>
        <v>1.8416666666666666</v>
      </c>
      <c r="U9" s="1" t="s">
        <v>31</v>
      </c>
      <c r="V9" s="1" t="s">
        <v>37</v>
      </c>
      <c r="W9" s="1">
        <f>SUM(W4:W8)</f>
        <v>185</v>
      </c>
    </row>
    <row r="10" spans="2:23" x14ac:dyDescent="0.2">
      <c r="B10" s="15" t="s">
        <v>15</v>
      </c>
      <c r="C10" s="43">
        <f t="shared" si="1"/>
        <v>9.35</v>
      </c>
      <c r="D10" s="50">
        <v>561</v>
      </c>
      <c r="E10" s="44">
        <f t="shared" si="2"/>
        <v>10.016666666666667</v>
      </c>
      <c r="F10" s="53">
        <v>601</v>
      </c>
      <c r="G10" s="43">
        <f t="shared" si="3"/>
        <v>73.516666666666666</v>
      </c>
      <c r="H10" s="50">
        <v>4411</v>
      </c>
      <c r="I10" s="44">
        <f t="shared" si="4"/>
        <v>20.883333333333333</v>
      </c>
      <c r="J10" s="53">
        <v>1253</v>
      </c>
      <c r="K10" s="43">
        <f t="shared" si="5"/>
        <v>15.783333333333333</v>
      </c>
      <c r="L10" s="50">
        <v>947</v>
      </c>
      <c r="M10" s="45">
        <f t="shared" si="0"/>
        <v>129.54999999999998</v>
      </c>
      <c r="P10" s="2">
        <f>'1巡目_得点'!V10</f>
        <v>43910</v>
      </c>
      <c r="Q10" s="2">
        <f>'1巡目_得点'!W10</f>
        <v>43912</v>
      </c>
      <c r="R10" s="1">
        <f>'1巡目_得点'!X10</f>
        <v>0</v>
      </c>
      <c r="S10" s="1">
        <v>8</v>
      </c>
    </row>
    <row r="11" spans="2:23" x14ac:dyDescent="0.2">
      <c r="B11" s="15" t="s">
        <v>16</v>
      </c>
      <c r="C11" s="43">
        <f t="shared" si="1"/>
        <v>12.883333333333333</v>
      </c>
      <c r="D11" s="50">
        <v>773</v>
      </c>
      <c r="E11" s="44">
        <f t="shared" si="2"/>
        <v>13.166666666666666</v>
      </c>
      <c r="F11" s="53">
        <v>790</v>
      </c>
      <c r="G11" s="43">
        <f t="shared" si="3"/>
        <v>51.666666666666664</v>
      </c>
      <c r="H11" s="50">
        <v>3100</v>
      </c>
      <c r="I11" s="44">
        <f t="shared" si="4"/>
        <v>23.166666666666668</v>
      </c>
      <c r="J11" s="53">
        <v>1390</v>
      </c>
      <c r="K11" s="43">
        <f t="shared" si="5"/>
        <v>9.8166666666666664</v>
      </c>
      <c r="L11" s="50">
        <v>589</v>
      </c>
      <c r="M11" s="45">
        <f t="shared" si="0"/>
        <v>110.7</v>
      </c>
      <c r="P11" s="2">
        <f>'1巡目_得点'!V11</f>
        <v>43912</v>
      </c>
      <c r="Q11" s="2">
        <f>'1巡目_得点'!W11</f>
        <v>43912</v>
      </c>
      <c r="R11" s="1">
        <f>'1巡目_得点'!X11</f>
        <v>0</v>
      </c>
      <c r="S11" s="1">
        <v>9</v>
      </c>
    </row>
    <row r="12" spans="2:23" x14ac:dyDescent="0.2">
      <c r="B12" s="15" t="s">
        <v>17</v>
      </c>
      <c r="C12" s="43">
        <f t="shared" si="1"/>
        <v>5.4</v>
      </c>
      <c r="D12" s="50">
        <v>324</v>
      </c>
      <c r="E12" s="44">
        <f t="shared" si="2"/>
        <v>9.1333333333333329</v>
      </c>
      <c r="F12" s="53">
        <v>548</v>
      </c>
      <c r="G12" s="43">
        <f t="shared" si="3"/>
        <v>58.4</v>
      </c>
      <c r="H12" s="50">
        <v>3504</v>
      </c>
      <c r="I12" s="44">
        <f t="shared" si="4"/>
        <v>13.85</v>
      </c>
      <c r="J12" s="53">
        <v>831</v>
      </c>
      <c r="K12" s="43">
        <f t="shared" si="5"/>
        <v>12.033333333333333</v>
      </c>
      <c r="L12" s="50">
        <v>722</v>
      </c>
      <c r="M12" s="45">
        <f t="shared" si="0"/>
        <v>98.816666666666663</v>
      </c>
      <c r="P12" s="2">
        <f>'1巡目_得点'!V12</f>
        <v>43912</v>
      </c>
      <c r="Q12" s="2">
        <f>'1巡目_得点'!W12</f>
        <v>43918</v>
      </c>
      <c r="R12" s="1">
        <f>'1巡目_得点'!X12</f>
        <v>0</v>
      </c>
      <c r="S12" s="1">
        <v>10</v>
      </c>
    </row>
    <row r="13" spans="2:23" x14ac:dyDescent="0.2">
      <c r="B13" s="15" t="s">
        <v>18</v>
      </c>
      <c r="C13" s="43">
        <f t="shared" si="1"/>
        <v>4.4333333333333336</v>
      </c>
      <c r="D13" s="50">
        <v>266</v>
      </c>
      <c r="E13" s="44">
        <f t="shared" si="2"/>
        <v>7.3666666666666663</v>
      </c>
      <c r="F13" s="53">
        <v>442</v>
      </c>
      <c r="G13" s="43">
        <f t="shared" si="3"/>
        <v>48.166666666666664</v>
      </c>
      <c r="H13" s="50">
        <v>2890</v>
      </c>
      <c r="I13" s="44">
        <f t="shared" si="4"/>
        <v>21.1</v>
      </c>
      <c r="J13" s="53">
        <v>1266</v>
      </c>
      <c r="K13" s="43">
        <f t="shared" si="5"/>
        <v>11.15</v>
      </c>
      <c r="L13" s="50">
        <v>669</v>
      </c>
      <c r="M13" s="45">
        <f t="shared" si="0"/>
        <v>92.216666666666669</v>
      </c>
      <c r="P13" s="2">
        <f>'1巡目_得点'!V13</f>
        <v>43918</v>
      </c>
      <c r="Q13" s="2">
        <f>'1巡目_得点'!W13</f>
        <v>43918</v>
      </c>
      <c r="R13" s="1">
        <f>'1巡目_得点'!X13</f>
        <v>0</v>
      </c>
      <c r="S13" s="1">
        <v>11</v>
      </c>
    </row>
    <row r="14" spans="2:23" x14ac:dyDescent="0.2">
      <c r="B14" s="15" t="s">
        <v>19</v>
      </c>
      <c r="C14" s="43">
        <f t="shared" si="1"/>
        <v>4.5666666666666664</v>
      </c>
      <c r="D14" s="50">
        <v>274</v>
      </c>
      <c r="E14" s="44">
        <f t="shared" si="2"/>
        <v>4.5166666666666666</v>
      </c>
      <c r="F14" s="53">
        <v>271</v>
      </c>
      <c r="G14" s="43">
        <f t="shared" si="3"/>
        <v>39.116666666666667</v>
      </c>
      <c r="H14" s="50">
        <v>2347</v>
      </c>
      <c r="I14" s="44">
        <f t="shared" si="4"/>
        <v>21.983333333333334</v>
      </c>
      <c r="J14" s="53">
        <v>1319</v>
      </c>
      <c r="K14" s="43">
        <f t="shared" si="5"/>
        <v>10.333333333333334</v>
      </c>
      <c r="L14" s="50">
        <v>620</v>
      </c>
      <c r="M14" s="45">
        <f t="shared" si="0"/>
        <v>80.516666666666666</v>
      </c>
      <c r="P14" s="2">
        <f>'1巡目_得点'!V14</f>
        <v>43918</v>
      </c>
      <c r="Q14" s="2">
        <f>'1巡目_得点'!W14</f>
        <v>43919</v>
      </c>
      <c r="R14" s="1">
        <f>'1巡目_得点'!X14</f>
        <v>0</v>
      </c>
      <c r="S14" s="1">
        <v>12</v>
      </c>
    </row>
    <row r="15" spans="2:23" x14ac:dyDescent="0.2">
      <c r="B15" s="15" t="s">
        <v>20</v>
      </c>
      <c r="C15" s="43">
        <f t="shared" si="1"/>
        <v>5.1333333333333337</v>
      </c>
      <c r="D15" s="50">
        <v>308</v>
      </c>
      <c r="E15" s="44">
        <f t="shared" si="2"/>
        <v>5.4</v>
      </c>
      <c r="F15" s="53">
        <v>324</v>
      </c>
      <c r="G15" s="43">
        <f t="shared" si="3"/>
        <v>42.033333333333331</v>
      </c>
      <c r="H15" s="50">
        <v>2522</v>
      </c>
      <c r="I15" s="44">
        <f t="shared" si="4"/>
        <v>11.983333333333333</v>
      </c>
      <c r="J15" s="53">
        <v>719</v>
      </c>
      <c r="K15" s="43">
        <f t="shared" si="5"/>
        <v>7.65</v>
      </c>
      <c r="L15" s="50">
        <v>459</v>
      </c>
      <c r="M15" s="45">
        <f t="shared" si="0"/>
        <v>72.2</v>
      </c>
      <c r="P15" s="2">
        <f>'1巡目_得点'!V15</f>
        <v>43919</v>
      </c>
      <c r="Q15" s="2">
        <f>'1巡目_得点'!W15</f>
        <v>43919</v>
      </c>
      <c r="R15" s="1">
        <f>'1巡目_得点'!X15</f>
        <v>0</v>
      </c>
      <c r="S15" s="1">
        <v>13</v>
      </c>
    </row>
    <row r="16" spans="2:23" x14ac:dyDescent="0.2">
      <c r="B16" s="15" t="s">
        <v>21</v>
      </c>
      <c r="C16" s="43">
        <f t="shared" si="1"/>
        <v>3.4</v>
      </c>
      <c r="D16" s="50">
        <v>204</v>
      </c>
      <c r="E16" s="44">
        <f t="shared" si="2"/>
        <v>7.8666666666666663</v>
      </c>
      <c r="F16" s="53">
        <v>472</v>
      </c>
      <c r="G16" s="43">
        <f t="shared" si="3"/>
        <v>28.166666666666668</v>
      </c>
      <c r="H16" s="50">
        <v>1690</v>
      </c>
      <c r="I16" s="44">
        <f t="shared" si="4"/>
        <v>12.083333333333334</v>
      </c>
      <c r="J16" s="53">
        <v>725</v>
      </c>
      <c r="K16" s="43">
        <f t="shared" si="5"/>
        <v>7.5333333333333332</v>
      </c>
      <c r="L16" s="50">
        <v>452</v>
      </c>
      <c r="M16" s="45">
        <f t="shared" si="0"/>
        <v>59.050000000000004</v>
      </c>
      <c r="P16" s="2">
        <f>'1巡目_得点'!V16</f>
        <v>43919</v>
      </c>
      <c r="Q16" s="2">
        <f>'1巡目_得点'!W16</f>
        <v>43919</v>
      </c>
      <c r="R16" s="1">
        <f>'1巡目_得点'!X16</f>
        <v>0</v>
      </c>
      <c r="S16" s="1">
        <v>14</v>
      </c>
    </row>
    <row r="17" spans="2:19" x14ac:dyDescent="0.2">
      <c r="B17" s="15" t="s">
        <v>22</v>
      </c>
      <c r="C17" s="43">
        <f t="shared" si="1"/>
        <v>4.4333333333333336</v>
      </c>
      <c r="D17" s="50">
        <v>266</v>
      </c>
      <c r="E17" s="44">
        <f t="shared" si="2"/>
        <v>10.7</v>
      </c>
      <c r="F17" s="53">
        <v>642</v>
      </c>
      <c r="G17" s="43">
        <f t="shared" si="3"/>
        <v>49.116666666666667</v>
      </c>
      <c r="H17" s="50">
        <v>2947</v>
      </c>
      <c r="I17" s="44">
        <f t="shared" si="4"/>
        <v>8.85</v>
      </c>
      <c r="J17" s="53">
        <v>531</v>
      </c>
      <c r="K17" s="43">
        <f t="shared" si="5"/>
        <v>9.8833333333333329</v>
      </c>
      <c r="L17" s="50">
        <v>593</v>
      </c>
      <c r="M17" s="45">
        <f t="shared" si="0"/>
        <v>82.98333333333332</v>
      </c>
      <c r="P17" s="2">
        <f>'1巡目_得点'!V17</f>
        <v>43919</v>
      </c>
      <c r="Q17" s="2">
        <f>'1巡目_得点'!W17</f>
        <v>43919</v>
      </c>
      <c r="R17" s="1">
        <f>'1巡目_得点'!X17</f>
        <v>0</v>
      </c>
      <c r="S17" s="1">
        <v>15</v>
      </c>
    </row>
    <row r="18" spans="2:19" x14ac:dyDescent="0.2">
      <c r="B18" s="15" t="s">
        <v>23</v>
      </c>
      <c r="C18" s="43">
        <f t="shared" si="1"/>
        <v>5.5333333333333332</v>
      </c>
      <c r="D18" s="50">
        <v>332</v>
      </c>
      <c r="E18" s="44">
        <f t="shared" si="2"/>
        <v>6.4</v>
      </c>
      <c r="F18" s="53">
        <v>384</v>
      </c>
      <c r="G18" s="43">
        <f t="shared" si="3"/>
        <v>50.43333333333333</v>
      </c>
      <c r="H18" s="50">
        <v>3026</v>
      </c>
      <c r="I18" s="44">
        <f t="shared" si="4"/>
        <v>17.366666666666667</v>
      </c>
      <c r="J18" s="53">
        <v>1042</v>
      </c>
      <c r="K18" s="43">
        <f t="shared" si="5"/>
        <v>9.35</v>
      </c>
      <c r="L18" s="50">
        <v>561</v>
      </c>
      <c r="M18" s="45">
        <f t="shared" si="0"/>
        <v>89.083333333333314</v>
      </c>
      <c r="P18" s="2">
        <f>'1巡目_得点'!V18</f>
        <v>43920</v>
      </c>
      <c r="Q18" s="2">
        <f>'1巡目_得点'!W18</f>
        <v>43925</v>
      </c>
      <c r="R18" s="1">
        <f>'1巡目_得点'!X18</f>
        <v>0</v>
      </c>
      <c r="S18" s="1">
        <v>16</v>
      </c>
    </row>
    <row r="19" spans="2:19" x14ac:dyDescent="0.2">
      <c r="B19" s="15" t="s">
        <v>24</v>
      </c>
      <c r="C19" s="43">
        <f t="shared" si="1"/>
        <v>5.05</v>
      </c>
      <c r="D19" s="50">
        <v>303</v>
      </c>
      <c r="E19" s="44">
        <f t="shared" si="2"/>
        <v>4.4666666666666668</v>
      </c>
      <c r="F19" s="53">
        <v>268</v>
      </c>
      <c r="G19" s="43">
        <f t="shared" si="3"/>
        <v>42.7</v>
      </c>
      <c r="H19" s="50">
        <v>2562</v>
      </c>
      <c r="I19" s="44">
        <f t="shared" si="4"/>
        <v>16.616666666666667</v>
      </c>
      <c r="J19" s="53">
        <v>997</v>
      </c>
      <c r="K19" s="43">
        <f t="shared" si="5"/>
        <v>9.4166666666666661</v>
      </c>
      <c r="L19" s="50">
        <v>565</v>
      </c>
      <c r="M19" s="45">
        <f t="shared" si="0"/>
        <v>78.250000000000014</v>
      </c>
      <c r="P19" s="2">
        <f>'1巡目_得点'!V19</f>
        <v>43925</v>
      </c>
      <c r="Q19" s="2">
        <f>'1巡目_得点'!W19</f>
        <v>43925</v>
      </c>
      <c r="R19" s="1">
        <f>'1巡目_得点'!X19</f>
        <v>0</v>
      </c>
      <c r="S19" s="1">
        <v>17</v>
      </c>
    </row>
    <row r="20" spans="2:19" x14ac:dyDescent="0.2">
      <c r="B20" s="15" t="s">
        <v>25</v>
      </c>
      <c r="C20" s="43">
        <f t="shared" si="1"/>
        <v>2.95</v>
      </c>
      <c r="D20" s="50">
        <v>177</v>
      </c>
      <c r="E20" s="44">
        <f t="shared" si="2"/>
        <v>5.5</v>
      </c>
      <c r="F20" s="53">
        <v>330</v>
      </c>
      <c r="G20" s="43">
        <f t="shared" si="3"/>
        <v>45.65</v>
      </c>
      <c r="H20" s="50">
        <v>2739</v>
      </c>
      <c r="I20" s="44">
        <f t="shared" si="4"/>
        <v>14.016666666666667</v>
      </c>
      <c r="J20" s="53">
        <v>841</v>
      </c>
      <c r="K20" s="43">
        <f t="shared" si="5"/>
        <v>6.8166666666666664</v>
      </c>
      <c r="L20" s="50">
        <v>409</v>
      </c>
      <c r="M20" s="45">
        <f t="shared" si="0"/>
        <v>74.933333333333323</v>
      </c>
      <c r="P20" s="2">
        <f>'1巡目_得点'!V20</f>
        <v>43925</v>
      </c>
      <c r="Q20" s="2">
        <f>'1巡目_得点'!W20</f>
        <v>43925</v>
      </c>
      <c r="R20" s="1">
        <f>'1巡目_得点'!X20</f>
        <v>0</v>
      </c>
      <c r="S20" s="1">
        <v>18</v>
      </c>
    </row>
    <row r="21" spans="2:19" x14ac:dyDescent="0.2">
      <c r="B21" s="15" t="s">
        <v>8</v>
      </c>
      <c r="C21" s="43">
        <f t="shared" si="1"/>
        <v>0</v>
      </c>
      <c r="D21" s="50"/>
      <c r="E21" s="44">
        <f t="shared" si="2"/>
        <v>0</v>
      </c>
      <c r="F21" s="53"/>
      <c r="G21" s="43">
        <f t="shared" si="3"/>
        <v>0</v>
      </c>
      <c r="H21" s="50"/>
      <c r="I21" s="44">
        <f t="shared" si="4"/>
        <v>0</v>
      </c>
      <c r="J21" s="53"/>
      <c r="K21" s="43">
        <f t="shared" si="5"/>
        <v>0</v>
      </c>
      <c r="L21" s="50"/>
      <c r="M21" s="45">
        <f t="shared" si="0"/>
        <v>0</v>
      </c>
      <c r="P21" s="2">
        <f>'1巡目_得点'!V21</f>
        <v>43926</v>
      </c>
      <c r="Q21" s="2">
        <f>'1巡目_得点'!W21</f>
        <v>43926</v>
      </c>
      <c r="R21" s="1">
        <f>'1巡目_得点'!X21</f>
        <v>0</v>
      </c>
      <c r="S21" s="1">
        <v>19</v>
      </c>
    </row>
    <row r="22" spans="2:19" ht="18.600000000000001" thickBot="1" x14ac:dyDescent="0.25">
      <c r="B22" s="25" t="s">
        <v>26</v>
      </c>
      <c r="C22" s="46">
        <f t="shared" si="1"/>
        <v>0</v>
      </c>
      <c r="D22" s="51"/>
      <c r="E22" s="47">
        <f t="shared" si="2"/>
        <v>0</v>
      </c>
      <c r="F22" s="54"/>
      <c r="G22" s="46">
        <f t="shared" si="3"/>
        <v>0</v>
      </c>
      <c r="H22" s="51"/>
      <c r="I22" s="47">
        <f t="shared" si="4"/>
        <v>0</v>
      </c>
      <c r="J22" s="54"/>
      <c r="K22" s="46">
        <f t="shared" si="5"/>
        <v>0</v>
      </c>
      <c r="L22" s="51"/>
      <c r="M22" s="48">
        <f t="shared" si="0"/>
        <v>0</v>
      </c>
      <c r="P22" s="2">
        <f>'1巡目_得点'!V22</f>
        <v>0</v>
      </c>
      <c r="Q22" s="2">
        <f>'1巡目_得点'!W22</f>
        <v>0</v>
      </c>
      <c r="R22" s="1">
        <f>'1巡目_得点'!X22</f>
        <v>0</v>
      </c>
      <c r="S22" s="1">
        <v>20</v>
      </c>
    </row>
    <row r="23" spans="2:19" ht="18.600000000000001" thickBot="1" x14ac:dyDescent="0.25">
      <c r="C23" s="1" t="s">
        <v>40</v>
      </c>
      <c r="D23" s="1" t="s">
        <v>41</v>
      </c>
      <c r="M23" s="55">
        <f>SUM(M4:M22)</f>
        <v>1767.2666666666664</v>
      </c>
      <c r="N23" s="56">
        <f>M23/60</f>
        <v>29.454444444444441</v>
      </c>
      <c r="O23" s="9" t="s">
        <v>28</v>
      </c>
    </row>
    <row r="24" spans="2:19" x14ac:dyDescent="0.2">
      <c r="M24" s="1" t="s">
        <v>40</v>
      </c>
    </row>
    <row r="25" spans="2:19" x14ac:dyDescent="0.2">
      <c r="M25" s="63">
        <f>M23+160+40</f>
        <v>1967.2666666666664</v>
      </c>
    </row>
  </sheetData>
  <phoneticPr fontId="2"/>
  <pageMargins left="0.7" right="0.7" top="0.75" bottom="0.75" header="0.3" footer="0.3"/>
  <pageSetup paperSize="9" orientation="portrait" horizontalDpi="4294967293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/>
  </sheetPr>
  <dimension ref="A1:K9"/>
  <sheetViews>
    <sheetView workbookViewId="0"/>
  </sheetViews>
  <sheetFormatPr defaultRowHeight="18" x14ac:dyDescent="0.2"/>
  <cols>
    <col min="1" max="1" width="13" style="1" customWidth="1"/>
    <col min="2" max="2" width="7.5546875" customWidth="1"/>
  </cols>
  <sheetData>
    <row r="1" spans="1:11" x14ac:dyDescent="0.2">
      <c r="A1" s="1" t="s">
        <v>213</v>
      </c>
    </row>
    <row r="2" spans="1:11" x14ac:dyDescent="0.2">
      <c r="A2" s="61"/>
      <c r="B2" s="61" t="s">
        <v>0</v>
      </c>
      <c r="C2" s="61" t="s">
        <v>1</v>
      </c>
      <c r="D2" s="61" t="s">
        <v>2</v>
      </c>
      <c r="E2" s="61" t="s">
        <v>3</v>
      </c>
      <c r="F2" s="61" t="s">
        <v>4</v>
      </c>
      <c r="G2" s="61" t="s">
        <v>6</v>
      </c>
      <c r="I2" s="1"/>
      <c r="K2" s="1"/>
    </row>
    <row r="3" spans="1:11" x14ac:dyDescent="0.2">
      <c r="A3" s="61" t="s">
        <v>26</v>
      </c>
      <c r="B3" s="130">
        <v>11</v>
      </c>
      <c r="C3" s="130">
        <v>11</v>
      </c>
      <c r="D3" s="130">
        <v>16</v>
      </c>
      <c r="E3" s="130">
        <v>16</v>
      </c>
      <c r="F3" s="130">
        <v>13</v>
      </c>
      <c r="G3" s="130">
        <v>97</v>
      </c>
    </row>
    <row r="4" spans="1:11" x14ac:dyDescent="0.2">
      <c r="A4" s="61" t="s">
        <v>8</v>
      </c>
      <c r="B4" s="130">
        <v>11</v>
      </c>
      <c r="C4" s="130">
        <v>11</v>
      </c>
      <c r="D4" s="130">
        <v>16</v>
      </c>
      <c r="E4" s="130">
        <v>16</v>
      </c>
      <c r="F4" s="130">
        <v>13</v>
      </c>
      <c r="G4" s="130">
        <v>91</v>
      </c>
    </row>
    <row r="5" spans="1:11" x14ac:dyDescent="0.2">
      <c r="A5" s="61" t="s">
        <v>7</v>
      </c>
      <c r="B5" s="130">
        <v>11</v>
      </c>
      <c r="C5" s="130">
        <v>11</v>
      </c>
      <c r="D5" s="130">
        <v>16</v>
      </c>
      <c r="E5" s="130">
        <v>16</v>
      </c>
      <c r="F5" s="130">
        <v>13</v>
      </c>
      <c r="G5" s="130">
        <v>87</v>
      </c>
    </row>
    <row r="6" spans="1:11" x14ac:dyDescent="0.2">
      <c r="A6" s="61" t="s">
        <v>9</v>
      </c>
      <c r="B6" s="130">
        <v>11</v>
      </c>
      <c r="C6" s="130">
        <v>11</v>
      </c>
      <c r="D6" s="130">
        <v>16</v>
      </c>
      <c r="E6" s="130">
        <v>16</v>
      </c>
      <c r="F6" s="130">
        <v>13</v>
      </c>
      <c r="G6" s="130">
        <v>90</v>
      </c>
    </row>
    <row r="7" spans="1:11" x14ac:dyDescent="0.2">
      <c r="A7" s="61" t="s">
        <v>10</v>
      </c>
      <c r="B7" s="130">
        <v>11</v>
      </c>
      <c r="C7" s="130">
        <v>10</v>
      </c>
      <c r="D7" s="130">
        <v>16</v>
      </c>
      <c r="E7" s="130">
        <v>16</v>
      </c>
      <c r="F7" s="130">
        <v>13</v>
      </c>
      <c r="G7" s="130">
        <v>92</v>
      </c>
    </row>
    <row r="8" spans="1:11" x14ac:dyDescent="0.2">
      <c r="A8" s="61" t="s">
        <v>11</v>
      </c>
      <c r="B8" s="130">
        <v>11</v>
      </c>
      <c r="C8" s="130">
        <v>11</v>
      </c>
      <c r="D8" s="130">
        <v>16</v>
      </c>
      <c r="E8" s="130">
        <v>16</v>
      </c>
      <c r="F8" s="130">
        <v>13</v>
      </c>
      <c r="G8" s="130">
        <v>90</v>
      </c>
    </row>
    <row r="9" spans="1:11" x14ac:dyDescent="0.2">
      <c r="A9" s="61" t="s">
        <v>12</v>
      </c>
      <c r="B9" s="130">
        <v>11</v>
      </c>
      <c r="C9" s="130">
        <v>11</v>
      </c>
      <c r="D9" s="130">
        <v>16</v>
      </c>
      <c r="E9" s="130">
        <v>16</v>
      </c>
      <c r="F9" s="130">
        <v>13</v>
      </c>
      <c r="G9" s="130">
        <v>92</v>
      </c>
    </row>
  </sheetData>
  <phoneticPr fontId="2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B1:AJ49"/>
  <sheetViews>
    <sheetView showGridLines="0" zoomScale="70" zoomScaleNormal="70" workbookViewId="0"/>
  </sheetViews>
  <sheetFormatPr defaultRowHeight="13.2" x14ac:dyDescent="0.2"/>
  <cols>
    <col min="1" max="1" width="3.44140625" style="199" customWidth="1"/>
    <col min="2" max="2" width="4.88671875" style="199" customWidth="1"/>
    <col min="3" max="3" width="3.5546875" style="199" bestFit="1" customWidth="1"/>
    <col min="4" max="9" width="8.88671875" style="199"/>
    <col min="10" max="10" width="4.77734375" style="199" bestFit="1" customWidth="1"/>
    <col min="11" max="11" width="3.5546875" style="199" bestFit="1" customWidth="1"/>
    <col min="12" max="16384" width="8.88671875" style="199"/>
  </cols>
  <sheetData>
    <row r="1" spans="2:36" x14ac:dyDescent="0.2"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187"/>
      <c r="AC1" s="187"/>
      <c r="AD1" s="187"/>
      <c r="AE1" s="187"/>
      <c r="AF1" s="187"/>
      <c r="AG1" s="187"/>
      <c r="AH1" s="187"/>
      <c r="AI1" s="187"/>
      <c r="AJ1" s="187"/>
    </row>
    <row r="2" spans="2:36" x14ac:dyDescent="0.2"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200"/>
      <c r="AJ2" s="187"/>
    </row>
    <row r="3" spans="2:36" x14ac:dyDescent="0.2"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</row>
    <row r="4" spans="2:36" x14ac:dyDescent="0.2">
      <c r="B4" s="187"/>
      <c r="C4" s="187"/>
      <c r="D4" s="187"/>
      <c r="E4" s="187"/>
      <c r="F4" s="187"/>
      <c r="G4" s="201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  <c r="AF4" s="187"/>
      <c r="AG4" s="187"/>
      <c r="AH4" s="187"/>
      <c r="AI4" s="187"/>
      <c r="AJ4" s="187"/>
    </row>
    <row r="5" spans="2:36" x14ac:dyDescent="0.2">
      <c r="B5" s="187"/>
      <c r="C5" s="187"/>
      <c r="D5" s="187"/>
      <c r="E5" s="187"/>
      <c r="F5" s="187"/>
      <c r="G5" s="187"/>
      <c r="H5" s="187"/>
      <c r="I5" s="187"/>
      <c r="J5" s="187"/>
      <c r="K5" s="187"/>
      <c r="L5" s="187"/>
      <c r="M5" s="187"/>
      <c r="N5" s="187"/>
      <c r="O5" s="187"/>
      <c r="P5" s="187"/>
      <c r="Q5" s="187"/>
      <c r="R5" s="187"/>
      <c r="S5" s="187"/>
      <c r="T5" s="187"/>
      <c r="U5" s="187"/>
      <c r="V5" s="187"/>
      <c r="W5" s="187"/>
      <c r="X5" s="187"/>
      <c r="Y5" s="187"/>
      <c r="Z5" s="187"/>
      <c r="AA5" s="187"/>
      <c r="AB5" s="187"/>
      <c r="AC5" s="187"/>
      <c r="AD5" s="187"/>
      <c r="AE5" s="187"/>
      <c r="AF5" s="187"/>
      <c r="AG5" s="187"/>
      <c r="AH5" s="187"/>
      <c r="AI5" s="187"/>
      <c r="AJ5" s="187"/>
    </row>
    <row r="6" spans="2:36" x14ac:dyDescent="0.2"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  <c r="AB6" s="202"/>
      <c r="AC6" s="202"/>
      <c r="AD6" s="202"/>
      <c r="AE6" s="202"/>
      <c r="AF6" s="202"/>
      <c r="AG6" s="202"/>
      <c r="AH6" s="202"/>
      <c r="AI6" s="202"/>
      <c r="AJ6" s="202"/>
    </row>
    <row r="7" spans="2:36" x14ac:dyDescent="0.2">
      <c r="B7" s="187"/>
      <c r="C7" s="187"/>
      <c r="D7" s="186"/>
      <c r="E7" s="187"/>
      <c r="F7" s="202"/>
      <c r="G7" s="187"/>
      <c r="H7" s="202"/>
      <c r="I7" s="187"/>
      <c r="J7" s="187"/>
      <c r="K7" s="186"/>
      <c r="L7" s="187"/>
      <c r="M7" s="202"/>
      <c r="N7" s="187"/>
      <c r="O7" s="202"/>
      <c r="P7" s="187"/>
      <c r="Q7" s="187"/>
      <c r="R7" s="186"/>
      <c r="S7" s="187"/>
      <c r="T7" s="202"/>
      <c r="U7" s="187"/>
      <c r="V7" s="202"/>
      <c r="W7" s="187"/>
      <c r="X7" s="187"/>
      <c r="Y7" s="186"/>
      <c r="Z7" s="187"/>
      <c r="AA7" s="202"/>
      <c r="AB7" s="187"/>
      <c r="AC7" s="202"/>
      <c r="AD7" s="187"/>
      <c r="AE7" s="187"/>
      <c r="AF7" s="186"/>
      <c r="AG7" s="187"/>
      <c r="AH7" s="202"/>
      <c r="AI7" s="187"/>
      <c r="AJ7" s="202"/>
    </row>
    <row r="8" spans="2:36" x14ac:dyDescent="0.2">
      <c r="B8" s="187"/>
      <c r="C8" s="187"/>
      <c r="D8" s="186"/>
      <c r="E8" s="187"/>
      <c r="F8" s="202"/>
      <c r="G8" s="187"/>
      <c r="H8" s="202"/>
      <c r="I8" s="187"/>
      <c r="J8" s="187"/>
      <c r="K8" s="186"/>
      <c r="L8" s="187"/>
      <c r="M8" s="202"/>
      <c r="N8" s="187"/>
      <c r="O8" s="202"/>
      <c r="P8" s="187"/>
      <c r="Q8" s="187"/>
      <c r="R8" s="186"/>
      <c r="S8" s="187"/>
      <c r="T8" s="202"/>
      <c r="U8" s="187"/>
      <c r="V8" s="202"/>
      <c r="W8" s="187"/>
      <c r="X8" s="187"/>
      <c r="Y8" s="186"/>
      <c r="Z8" s="187"/>
      <c r="AA8" s="202"/>
      <c r="AB8" s="187"/>
      <c r="AC8" s="202"/>
      <c r="AD8" s="187"/>
      <c r="AE8" s="187"/>
      <c r="AF8" s="186"/>
      <c r="AG8" s="187"/>
      <c r="AH8" s="202"/>
      <c r="AI8" s="187"/>
      <c r="AJ8" s="202"/>
    </row>
    <row r="9" spans="2:36" x14ac:dyDescent="0.2">
      <c r="B9" s="187"/>
      <c r="C9" s="187"/>
      <c r="D9" s="186"/>
      <c r="E9" s="187"/>
      <c r="F9" s="202"/>
      <c r="G9" s="187"/>
      <c r="H9" s="202"/>
      <c r="I9" s="187"/>
      <c r="J9" s="187"/>
      <c r="K9" s="186"/>
      <c r="L9" s="187"/>
      <c r="M9" s="202"/>
      <c r="N9" s="187"/>
      <c r="O9" s="202"/>
      <c r="P9" s="187"/>
      <c r="Q9" s="187"/>
      <c r="R9" s="186"/>
      <c r="S9" s="187"/>
      <c r="T9" s="202"/>
      <c r="U9" s="187"/>
      <c r="V9" s="202"/>
      <c r="W9" s="187"/>
      <c r="X9" s="187"/>
      <c r="Y9" s="186"/>
      <c r="Z9" s="187"/>
      <c r="AA9" s="202"/>
      <c r="AB9" s="187"/>
      <c r="AC9" s="202"/>
      <c r="AD9" s="187"/>
      <c r="AE9" s="187"/>
      <c r="AF9" s="186"/>
      <c r="AG9" s="187"/>
      <c r="AH9" s="202"/>
      <c r="AI9" s="187"/>
      <c r="AJ9" s="202"/>
    </row>
    <row r="10" spans="2:36" x14ac:dyDescent="0.2">
      <c r="B10" s="187"/>
      <c r="C10" s="187"/>
      <c r="D10" s="186"/>
      <c r="E10" s="187"/>
      <c r="F10" s="202"/>
      <c r="G10" s="187"/>
      <c r="H10" s="202"/>
      <c r="I10" s="187"/>
      <c r="J10" s="187"/>
      <c r="K10" s="186"/>
      <c r="L10" s="187"/>
      <c r="M10" s="202"/>
      <c r="N10" s="187"/>
      <c r="O10" s="202"/>
      <c r="P10" s="187"/>
      <c r="Q10" s="187"/>
      <c r="R10" s="186"/>
      <c r="S10" s="187"/>
      <c r="T10" s="202"/>
      <c r="U10" s="187"/>
      <c r="V10" s="202"/>
      <c r="W10" s="187"/>
      <c r="X10" s="187"/>
      <c r="Y10" s="186"/>
      <c r="Z10" s="187"/>
      <c r="AA10" s="202"/>
      <c r="AB10" s="187"/>
      <c r="AC10" s="202"/>
      <c r="AD10" s="187"/>
      <c r="AE10" s="187"/>
      <c r="AF10" s="186"/>
      <c r="AG10" s="187"/>
      <c r="AH10" s="202"/>
      <c r="AI10" s="187"/>
      <c r="AJ10" s="202"/>
    </row>
    <row r="11" spans="2:36" x14ac:dyDescent="0.2">
      <c r="B11" s="187"/>
      <c r="C11" s="187"/>
      <c r="D11" s="186"/>
      <c r="E11" s="187"/>
      <c r="F11" s="202"/>
      <c r="G11" s="187"/>
      <c r="H11" s="202"/>
      <c r="I11" s="187"/>
      <c r="J11" s="187"/>
      <c r="K11" s="186"/>
      <c r="L11" s="187"/>
      <c r="M11" s="202"/>
      <c r="N11" s="187"/>
      <c r="O11" s="202"/>
      <c r="P11" s="187"/>
      <c r="Q11" s="187"/>
      <c r="R11" s="186"/>
      <c r="S11" s="187"/>
      <c r="T11" s="202"/>
      <c r="U11" s="187"/>
      <c r="V11" s="202"/>
      <c r="W11" s="187"/>
      <c r="X11" s="187"/>
      <c r="Y11" s="186"/>
      <c r="Z11" s="187"/>
      <c r="AA11" s="202"/>
      <c r="AB11" s="187"/>
      <c r="AC11" s="202"/>
      <c r="AD11" s="187"/>
      <c r="AE11" s="187"/>
      <c r="AF11" s="186"/>
      <c r="AG11" s="187"/>
      <c r="AH11" s="202"/>
      <c r="AI11" s="187"/>
      <c r="AJ11" s="202"/>
    </row>
    <row r="12" spans="2:36" x14ac:dyDescent="0.2">
      <c r="B12" s="187"/>
      <c r="C12" s="187"/>
      <c r="D12" s="186"/>
      <c r="E12" s="187"/>
      <c r="F12" s="202"/>
      <c r="G12" s="187"/>
      <c r="H12" s="202"/>
      <c r="I12" s="187"/>
      <c r="J12" s="187"/>
      <c r="K12" s="186"/>
      <c r="L12" s="187"/>
      <c r="M12" s="202"/>
      <c r="N12" s="187"/>
      <c r="O12" s="202"/>
      <c r="P12" s="187"/>
      <c r="Q12" s="187"/>
      <c r="R12" s="186"/>
      <c r="S12" s="187"/>
      <c r="T12" s="202"/>
      <c r="U12" s="187"/>
      <c r="V12" s="202"/>
      <c r="W12" s="187"/>
      <c r="X12" s="187"/>
      <c r="Y12" s="186"/>
      <c r="Z12" s="187"/>
      <c r="AA12" s="202"/>
      <c r="AB12" s="187"/>
      <c r="AC12" s="202"/>
      <c r="AD12" s="187"/>
      <c r="AE12" s="187"/>
      <c r="AF12" s="186"/>
      <c r="AG12" s="187"/>
      <c r="AH12" s="202"/>
      <c r="AI12" s="187"/>
      <c r="AJ12" s="202"/>
    </row>
    <row r="13" spans="2:36" x14ac:dyDescent="0.2">
      <c r="B13" s="187"/>
      <c r="C13" s="187"/>
      <c r="D13" s="186"/>
      <c r="E13" s="187"/>
      <c r="F13" s="202"/>
      <c r="G13" s="187"/>
      <c r="H13" s="202"/>
      <c r="I13" s="187"/>
      <c r="J13" s="187"/>
      <c r="K13" s="186"/>
      <c r="L13" s="187"/>
      <c r="M13" s="202"/>
      <c r="N13" s="187"/>
      <c r="O13" s="202"/>
      <c r="P13" s="187"/>
      <c r="Q13" s="187"/>
      <c r="R13" s="186"/>
      <c r="S13" s="187"/>
      <c r="T13" s="202"/>
      <c r="U13" s="187"/>
      <c r="V13" s="202"/>
      <c r="W13" s="187"/>
      <c r="X13" s="187"/>
      <c r="Y13" s="186"/>
      <c r="Z13" s="187"/>
      <c r="AA13" s="202"/>
      <c r="AB13" s="187"/>
      <c r="AC13" s="202"/>
      <c r="AD13" s="187"/>
      <c r="AE13" s="187"/>
      <c r="AF13" s="186"/>
      <c r="AG13" s="187"/>
      <c r="AH13" s="202"/>
      <c r="AI13" s="187"/>
      <c r="AJ13" s="202"/>
    </row>
    <row r="14" spans="2:36" x14ac:dyDescent="0.2">
      <c r="B14" s="187"/>
      <c r="C14" s="187"/>
      <c r="D14" s="186"/>
      <c r="E14" s="187"/>
      <c r="F14" s="202"/>
      <c r="G14" s="187"/>
      <c r="H14" s="202"/>
      <c r="I14" s="187"/>
      <c r="J14" s="187"/>
      <c r="K14" s="186"/>
      <c r="L14" s="187"/>
      <c r="M14" s="202"/>
      <c r="N14" s="187"/>
      <c r="O14" s="202"/>
      <c r="P14" s="187"/>
      <c r="Q14" s="187"/>
      <c r="R14" s="186"/>
      <c r="S14" s="187"/>
      <c r="T14" s="202"/>
      <c r="U14" s="187"/>
      <c r="V14" s="202"/>
      <c r="W14" s="187"/>
      <c r="X14" s="187"/>
      <c r="Y14" s="186"/>
      <c r="Z14" s="187"/>
      <c r="AA14" s="202"/>
      <c r="AB14" s="187"/>
      <c r="AC14" s="202"/>
      <c r="AD14" s="187"/>
      <c r="AE14" s="187"/>
      <c r="AF14" s="186"/>
      <c r="AG14" s="187"/>
      <c r="AH14" s="202"/>
      <c r="AI14" s="187"/>
      <c r="AJ14" s="202"/>
    </row>
    <row r="15" spans="2:36" x14ac:dyDescent="0.2">
      <c r="B15" s="187"/>
      <c r="C15" s="187"/>
      <c r="D15" s="186"/>
      <c r="E15" s="187"/>
      <c r="F15" s="202"/>
      <c r="G15" s="187"/>
      <c r="H15" s="202"/>
      <c r="I15" s="187"/>
      <c r="J15" s="187"/>
      <c r="K15" s="186"/>
      <c r="L15" s="187"/>
      <c r="M15" s="202"/>
      <c r="N15" s="187"/>
      <c r="O15" s="202"/>
      <c r="P15" s="187"/>
      <c r="Q15" s="187"/>
      <c r="R15" s="186"/>
      <c r="S15" s="187"/>
      <c r="T15" s="202"/>
      <c r="U15" s="187"/>
      <c r="V15" s="202"/>
      <c r="W15" s="187"/>
      <c r="X15" s="187"/>
      <c r="Y15" s="186"/>
      <c r="Z15" s="187"/>
      <c r="AA15" s="202"/>
      <c r="AB15" s="187"/>
      <c r="AC15" s="202"/>
      <c r="AD15" s="187"/>
      <c r="AE15" s="187"/>
      <c r="AF15" s="186"/>
      <c r="AG15" s="187"/>
      <c r="AH15" s="202"/>
      <c r="AI15" s="187"/>
      <c r="AJ15" s="202"/>
    </row>
    <row r="16" spans="2:36" x14ac:dyDescent="0.2">
      <c r="B16" s="187"/>
      <c r="C16" s="187"/>
      <c r="D16" s="186"/>
      <c r="E16" s="187"/>
      <c r="F16" s="202"/>
      <c r="G16" s="187"/>
      <c r="H16" s="202"/>
      <c r="I16" s="187"/>
      <c r="J16" s="187"/>
      <c r="K16" s="186"/>
      <c r="L16" s="187"/>
      <c r="M16" s="202"/>
      <c r="N16" s="187"/>
      <c r="O16" s="202"/>
      <c r="P16" s="187"/>
      <c r="Q16" s="187"/>
      <c r="R16" s="186"/>
      <c r="S16" s="187"/>
      <c r="T16" s="202"/>
      <c r="U16" s="187"/>
      <c r="V16" s="202"/>
      <c r="W16" s="187"/>
      <c r="X16" s="187"/>
      <c r="Y16" s="186"/>
      <c r="Z16" s="187"/>
      <c r="AA16" s="202"/>
      <c r="AB16" s="187"/>
      <c r="AC16" s="202"/>
      <c r="AD16" s="187"/>
      <c r="AE16" s="187"/>
      <c r="AF16" s="186"/>
      <c r="AG16" s="187"/>
      <c r="AH16" s="202"/>
      <c r="AI16" s="187"/>
      <c r="AJ16" s="202"/>
    </row>
    <row r="17" spans="2:36" x14ac:dyDescent="0.2">
      <c r="B17" s="187"/>
      <c r="C17" s="187"/>
      <c r="D17" s="186"/>
      <c r="E17" s="187"/>
      <c r="F17" s="202"/>
      <c r="G17" s="187"/>
      <c r="H17" s="202"/>
      <c r="I17" s="187"/>
      <c r="J17" s="187"/>
      <c r="K17" s="186"/>
      <c r="L17" s="187"/>
      <c r="M17" s="202"/>
      <c r="N17" s="187"/>
      <c r="O17" s="202"/>
      <c r="P17" s="187"/>
      <c r="Q17" s="187"/>
      <c r="R17" s="186"/>
      <c r="S17" s="187"/>
      <c r="T17" s="202"/>
      <c r="U17" s="187"/>
      <c r="V17" s="202"/>
      <c r="W17" s="187"/>
      <c r="X17" s="187"/>
      <c r="Y17" s="186"/>
      <c r="Z17" s="187"/>
      <c r="AA17" s="202"/>
      <c r="AB17" s="187"/>
      <c r="AC17" s="202"/>
      <c r="AD17" s="187"/>
      <c r="AE17" s="187"/>
      <c r="AF17" s="186"/>
      <c r="AG17" s="187"/>
      <c r="AH17" s="202"/>
      <c r="AI17" s="187"/>
      <c r="AJ17" s="202"/>
    </row>
    <row r="18" spans="2:36" x14ac:dyDescent="0.2">
      <c r="B18" s="187"/>
      <c r="C18" s="187"/>
      <c r="D18" s="186"/>
      <c r="E18" s="187"/>
      <c r="F18" s="202"/>
      <c r="G18" s="187"/>
      <c r="H18" s="202"/>
      <c r="I18" s="187"/>
      <c r="J18" s="187"/>
      <c r="K18" s="186"/>
      <c r="L18" s="187"/>
      <c r="M18" s="202"/>
      <c r="N18" s="187"/>
      <c r="O18" s="202"/>
      <c r="P18" s="187"/>
      <c r="Q18" s="187"/>
      <c r="R18" s="186"/>
      <c r="S18" s="187"/>
      <c r="T18" s="202"/>
      <c r="U18" s="187"/>
      <c r="V18" s="202"/>
      <c r="W18" s="187"/>
      <c r="X18" s="187"/>
      <c r="Y18" s="186"/>
      <c r="Z18" s="187"/>
      <c r="AA18" s="202"/>
      <c r="AB18" s="187"/>
      <c r="AC18" s="202"/>
      <c r="AD18" s="187"/>
      <c r="AE18" s="187"/>
      <c r="AF18" s="186"/>
      <c r="AG18" s="187"/>
      <c r="AH18" s="202"/>
      <c r="AI18" s="187"/>
      <c r="AJ18" s="202"/>
    </row>
    <row r="19" spans="2:36" x14ac:dyDescent="0.2">
      <c r="B19" s="187"/>
      <c r="C19" s="187"/>
      <c r="D19" s="186"/>
      <c r="E19" s="187"/>
      <c r="F19" s="202"/>
      <c r="G19" s="187"/>
      <c r="H19" s="202"/>
      <c r="I19" s="187"/>
      <c r="J19" s="187"/>
      <c r="K19" s="186"/>
      <c r="L19" s="187"/>
      <c r="M19" s="202"/>
      <c r="N19" s="187"/>
      <c r="O19" s="202"/>
      <c r="P19" s="187"/>
      <c r="Q19" s="187"/>
      <c r="R19" s="186"/>
      <c r="S19" s="187"/>
      <c r="T19" s="202"/>
      <c r="U19" s="187"/>
      <c r="V19" s="202"/>
      <c r="W19" s="187"/>
      <c r="X19" s="187"/>
      <c r="Y19" s="186"/>
      <c r="Z19" s="187"/>
      <c r="AA19" s="202"/>
      <c r="AB19" s="187"/>
      <c r="AC19" s="202"/>
      <c r="AD19" s="187"/>
      <c r="AE19" s="187"/>
      <c r="AF19" s="186"/>
      <c r="AG19" s="187"/>
      <c r="AH19" s="202"/>
      <c r="AI19" s="187"/>
      <c r="AJ19" s="202"/>
    </row>
    <row r="20" spans="2:36" x14ac:dyDescent="0.2">
      <c r="B20" s="187"/>
      <c r="C20" s="187"/>
      <c r="D20" s="186"/>
      <c r="E20" s="187"/>
      <c r="F20" s="202"/>
      <c r="G20" s="187"/>
      <c r="H20" s="202"/>
      <c r="I20" s="187"/>
      <c r="J20" s="187"/>
      <c r="K20" s="186"/>
      <c r="L20" s="187"/>
      <c r="M20" s="202"/>
      <c r="N20" s="187"/>
      <c r="O20" s="202"/>
      <c r="P20" s="187"/>
      <c r="Q20" s="187"/>
      <c r="R20" s="186"/>
      <c r="S20" s="187"/>
      <c r="T20" s="202"/>
      <c r="U20" s="187"/>
      <c r="V20" s="202"/>
      <c r="W20" s="187"/>
      <c r="X20" s="187"/>
      <c r="Y20" s="186"/>
      <c r="Z20" s="187"/>
      <c r="AA20" s="202"/>
      <c r="AB20" s="187"/>
      <c r="AC20" s="202"/>
      <c r="AD20" s="187"/>
      <c r="AE20" s="187"/>
      <c r="AF20" s="186"/>
      <c r="AG20" s="187"/>
      <c r="AH20" s="202"/>
      <c r="AI20" s="187"/>
      <c r="AJ20" s="202"/>
    </row>
    <row r="21" spans="2:36" x14ac:dyDescent="0.2">
      <c r="B21" s="187"/>
      <c r="C21" s="187"/>
      <c r="D21" s="186"/>
      <c r="E21" s="187"/>
      <c r="F21" s="202"/>
      <c r="G21" s="187"/>
      <c r="H21" s="202"/>
      <c r="I21" s="187"/>
      <c r="J21" s="187"/>
      <c r="K21" s="186"/>
      <c r="L21" s="187"/>
      <c r="M21" s="202"/>
      <c r="N21" s="187"/>
      <c r="O21" s="202"/>
      <c r="P21" s="187"/>
      <c r="Q21" s="187"/>
      <c r="R21" s="186"/>
      <c r="S21" s="187"/>
      <c r="T21" s="202"/>
      <c r="U21" s="187"/>
      <c r="V21" s="202"/>
      <c r="W21" s="187"/>
      <c r="X21" s="187"/>
      <c r="Y21" s="186"/>
      <c r="Z21" s="187"/>
      <c r="AA21" s="202"/>
      <c r="AB21" s="187"/>
      <c r="AC21" s="202"/>
      <c r="AD21" s="187"/>
      <c r="AE21" s="187"/>
      <c r="AF21" s="186"/>
      <c r="AG21" s="187"/>
      <c r="AH21" s="202"/>
      <c r="AI21" s="187"/>
      <c r="AJ21" s="202"/>
    </row>
    <row r="22" spans="2:36" x14ac:dyDescent="0.2">
      <c r="B22" s="187"/>
      <c r="C22" s="187"/>
      <c r="D22" s="186"/>
      <c r="E22" s="187"/>
      <c r="F22" s="202"/>
      <c r="G22" s="187"/>
      <c r="H22" s="202"/>
      <c r="I22" s="187"/>
      <c r="J22" s="187"/>
      <c r="K22" s="186"/>
      <c r="L22" s="187"/>
      <c r="M22" s="202"/>
      <c r="N22" s="187"/>
      <c r="O22" s="202"/>
      <c r="P22" s="187"/>
      <c r="Q22" s="187"/>
      <c r="R22" s="186"/>
      <c r="S22" s="187"/>
      <c r="T22" s="202"/>
      <c r="U22" s="187"/>
      <c r="V22" s="202"/>
      <c r="W22" s="187"/>
      <c r="X22" s="187"/>
      <c r="Y22" s="186"/>
      <c r="Z22" s="187"/>
      <c r="AA22" s="202"/>
      <c r="AB22" s="187"/>
      <c r="AC22" s="202"/>
      <c r="AD22" s="187"/>
      <c r="AE22" s="187"/>
      <c r="AF22" s="186"/>
      <c r="AG22" s="187"/>
      <c r="AH22" s="202"/>
      <c r="AI22" s="187"/>
      <c r="AJ22" s="202"/>
    </row>
    <row r="23" spans="2:36" x14ac:dyDescent="0.2">
      <c r="B23" s="187"/>
      <c r="C23" s="187"/>
      <c r="D23" s="186"/>
      <c r="E23" s="187"/>
      <c r="F23" s="202"/>
      <c r="G23" s="187"/>
      <c r="H23" s="202"/>
      <c r="I23" s="187"/>
      <c r="J23" s="187"/>
      <c r="K23" s="186"/>
      <c r="L23" s="187"/>
      <c r="M23" s="202"/>
      <c r="N23" s="187"/>
      <c r="O23" s="202"/>
      <c r="P23" s="187"/>
      <c r="Q23" s="187"/>
      <c r="R23" s="186"/>
      <c r="S23" s="187"/>
      <c r="T23" s="202"/>
      <c r="U23" s="187"/>
      <c r="V23" s="202"/>
      <c r="W23" s="187"/>
      <c r="X23" s="187"/>
      <c r="Y23" s="186"/>
      <c r="Z23" s="187"/>
      <c r="AA23" s="202"/>
      <c r="AB23" s="187"/>
      <c r="AC23" s="202"/>
      <c r="AD23" s="187"/>
      <c r="AE23" s="187"/>
      <c r="AF23" s="186"/>
      <c r="AG23" s="187"/>
      <c r="AH23" s="202"/>
      <c r="AI23" s="187"/>
      <c r="AJ23" s="202"/>
    </row>
    <row r="24" spans="2:36" x14ac:dyDescent="0.2">
      <c r="B24" s="187"/>
      <c r="C24" s="187"/>
      <c r="D24" s="186"/>
      <c r="E24" s="187"/>
      <c r="F24" s="202"/>
      <c r="G24" s="187"/>
      <c r="H24" s="202"/>
      <c r="I24" s="187"/>
      <c r="J24" s="187"/>
      <c r="K24" s="186"/>
      <c r="L24" s="187"/>
      <c r="M24" s="202"/>
      <c r="N24" s="187"/>
      <c r="O24" s="202"/>
      <c r="P24" s="187"/>
      <c r="Q24" s="187"/>
      <c r="R24" s="186"/>
      <c r="S24" s="187"/>
      <c r="T24" s="202"/>
      <c r="U24" s="187"/>
      <c r="V24" s="202"/>
      <c r="W24" s="187"/>
      <c r="X24" s="187"/>
      <c r="Y24" s="186"/>
      <c r="Z24" s="187"/>
      <c r="AA24" s="202"/>
      <c r="AB24" s="187"/>
      <c r="AC24" s="202"/>
      <c r="AD24" s="187"/>
      <c r="AE24" s="187"/>
      <c r="AF24" s="186"/>
      <c r="AG24" s="187"/>
      <c r="AH24" s="202"/>
      <c r="AI24" s="187"/>
      <c r="AJ24" s="202"/>
    </row>
    <row r="25" spans="2:36" x14ac:dyDescent="0.2">
      <c r="B25" s="187"/>
      <c r="C25" s="187"/>
      <c r="D25" s="186"/>
      <c r="E25" s="187"/>
      <c r="F25" s="202"/>
      <c r="G25" s="187"/>
      <c r="H25" s="202"/>
      <c r="I25" s="187"/>
      <c r="J25" s="187"/>
      <c r="K25" s="186"/>
      <c r="L25" s="187"/>
      <c r="M25" s="202"/>
      <c r="N25" s="187"/>
      <c r="O25" s="202"/>
      <c r="P25" s="187"/>
      <c r="Q25" s="187"/>
      <c r="R25" s="186"/>
      <c r="S25" s="187"/>
      <c r="T25" s="202"/>
      <c r="U25" s="187"/>
      <c r="V25" s="202"/>
      <c r="W25" s="187"/>
      <c r="X25" s="187"/>
      <c r="Y25" s="186"/>
      <c r="Z25" s="187"/>
      <c r="AA25" s="202"/>
      <c r="AB25" s="187"/>
      <c r="AC25" s="202"/>
      <c r="AD25" s="187"/>
      <c r="AE25" s="187"/>
      <c r="AF25" s="186"/>
      <c r="AG25" s="187"/>
      <c r="AH25" s="202"/>
      <c r="AI25" s="187"/>
      <c r="AJ25" s="202"/>
    </row>
    <row r="26" spans="2:36" x14ac:dyDescent="0.2">
      <c r="B26" s="187"/>
      <c r="C26" s="187"/>
      <c r="D26" s="186"/>
      <c r="E26" s="187"/>
      <c r="F26" s="202"/>
      <c r="G26" s="187"/>
      <c r="H26" s="202"/>
      <c r="I26" s="187"/>
      <c r="J26" s="187"/>
      <c r="K26" s="186"/>
      <c r="L26" s="187"/>
      <c r="M26" s="202"/>
      <c r="N26" s="187"/>
      <c r="O26" s="202"/>
      <c r="P26" s="187"/>
      <c r="Q26" s="187"/>
      <c r="R26" s="186"/>
      <c r="S26" s="187"/>
      <c r="T26" s="202"/>
      <c r="U26" s="187"/>
      <c r="V26" s="202"/>
      <c r="W26" s="187"/>
      <c r="X26" s="187"/>
      <c r="Y26" s="186"/>
      <c r="Z26" s="187"/>
      <c r="AA26" s="202"/>
      <c r="AB26" s="187"/>
      <c r="AC26" s="202"/>
      <c r="AD26" s="187"/>
      <c r="AE26" s="187"/>
      <c r="AF26" s="186"/>
      <c r="AG26" s="187"/>
      <c r="AH26" s="202"/>
      <c r="AI26" s="187"/>
      <c r="AJ26" s="202"/>
    </row>
    <row r="27" spans="2:36" x14ac:dyDescent="0.2">
      <c r="B27" s="187"/>
      <c r="C27" s="187"/>
      <c r="D27" s="187"/>
      <c r="E27" s="187"/>
      <c r="F27" s="202"/>
      <c r="G27" s="187"/>
      <c r="H27" s="202"/>
      <c r="I27" s="187"/>
      <c r="J27" s="187"/>
      <c r="K27" s="187"/>
      <c r="L27" s="187"/>
      <c r="M27" s="202"/>
      <c r="N27" s="187"/>
      <c r="O27" s="202"/>
      <c r="P27" s="187"/>
      <c r="Q27" s="187"/>
      <c r="R27" s="186"/>
      <c r="S27" s="187"/>
      <c r="T27" s="202"/>
      <c r="U27" s="187"/>
      <c r="V27" s="202"/>
      <c r="W27" s="187"/>
      <c r="X27" s="187"/>
      <c r="Y27" s="186"/>
      <c r="Z27" s="187"/>
      <c r="AA27" s="202"/>
      <c r="AB27" s="187"/>
      <c r="AC27" s="202"/>
      <c r="AD27" s="187"/>
      <c r="AE27" s="187"/>
      <c r="AF27" s="186"/>
      <c r="AG27" s="187"/>
      <c r="AH27" s="202"/>
      <c r="AI27" s="187"/>
      <c r="AJ27" s="202"/>
    </row>
    <row r="28" spans="2:36" x14ac:dyDescent="0.2">
      <c r="B28" s="187"/>
      <c r="C28" s="187"/>
      <c r="D28" s="187"/>
      <c r="E28" s="187"/>
      <c r="F28" s="202"/>
      <c r="G28" s="187"/>
      <c r="H28" s="202"/>
      <c r="I28" s="187"/>
      <c r="J28" s="187"/>
      <c r="K28" s="187"/>
      <c r="L28" s="187"/>
      <c r="M28" s="202"/>
      <c r="N28" s="187"/>
      <c r="O28" s="202"/>
      <c r="P28" s="187"/>
      <c r="Q28" s="187"/>
      <c r="R28" s="186"/>
      <c r="S28" s="187"/>
      <c r="T28" s="202"/>
      <c r="U28" s="187"/>
      <c r="V28" s="202"/>
      <c r="W28" s="187"/>
      <c r="X28" s="187"/>
      <c r="Y28" s="186"/>
      <c r="Z28" s="187"/>
      <c r="AA28" s="202"/>
      <c r="AB28" s="187"/>
      <c r="AC28" s="202"/>
      <c r="AD28" s="187"/>
      <c r="AE28" s="187"/>
      <c r="AF28" s="186"/>
      <c r="AG28" s="187"/>
      <c r="AH28" s="202"/>
      <c r="AI28" s="187"/>
      <c r="AJ28" s="202"/>
    </row>
    <row r="29" spans="2:36" x14ac:dyDescent="0.2">
      <c r="B29" s="187"/>
      <c r="C29" s="187"/>
      <c r="D29" s="187"/>
      <c r="E29" s="187"/>
      <c r="F29" s="202"/>
      <c r="G29" s="187"/>
      <c r="H29" s="202"/>
      <c r="I29" s="187"/>
      <c r="J29" s="187"/>
      <c r="K29" s="187"/>
      <c r="L29" s="187"/>
      <c r="M29" s="202"/>
      <c r="N29" s="187"/>
      <c r="O29" s="202"/>
      <c r="P29" s="187"/>
      <c r="Q29" s="187"/>
      <c r="R29" s="186"/>
      <c r="S29" s="187"/>
      <c r="T29" s="202"/>
      <c r="U29" s="187"/>
      <c r="V29" s="202"/>
      <c r="W29" s="187"/>
      <c r="X29" s="187"/>
      <c r="Y29" s="186"/>
      <c r="Z29" s="187"/>
      <c r="AA29" s="202"/>
      <c r="AB29" s="187"/>
      <c r="AC29" s="202"/>
      <c r="AD29" s="187"/>
      <c r="AE29" s="187"/>
      <c r="AF29" s="186"/>
      <c r="AG29" s="187"/>
      <c r="AH29" s="202"/>
      <c r="AI29" s="187"/>
      <c r="AJ29" s="202"/>
    </row>
    <row r="30" spans="2:36" x14ac:dyDescent="0.2">
      <c r="B30" s="187"/>
      <c r="C30" s="187"/>
      <c r="D30" s="187"/>
      <c r="E30" s="187"/>
      <c r="F30" s="202"/>
      <c r="G30" s="187"/>
      <c r="H30" s="202"/>
      <c r="I30" s="187"/>
      <c r="J30" s="187"/>
      <c r="K30" s="187"/>
      <c r="L30" s="187"/>
      <c r="M30" s="202"/>
      <c r="N30" s="187"/>
      <c r="O30" s="202"/>
      <c r="P30" s="187"/>
      <c r="Q30" s="187"/>
      <c r="R30" s="186"/>
      <c r="S30" s="187"/>
      <c r="T30" s="202"/>
      <c r="U30" s="187"/>
      <c r="V30" s="202"/>
      <c r="W30" s="187"/>
      <c r="X30" s="187"/>
      <c r="Y30" s="186"/>
      <c r="Z30" s="187"/>
      <c r="AA30" s="202"/>
      <c r="AB30" s="187"/>
      <c r="AC30" s="202"/>
      <c r="AD30" s="187"/>
      <c r="AE30" s="187"/>
      <c r="AF30" s="186"/>
      <c r="AG30" s="187"/>
      <c r="AH30" s="202"/>
      <c r="AI30" s="187"/>
      <c r="AJ30" s="202"/>
    </row>
    <row r="31" spans="2:36" x14ac:dyDescent="0.2">
      <c r="B31" s="187"/>
      <c r="C31" s="187"/>
      <c r="D31" s="187"/>
      <c r="E31" s="187"/>
      <c r="F31" s="202"/>
      <c r="G31" s="187"/>
      <c r="H31" s="202"/>
      <c r="I31" s="187"/>
      <c r="J31" s="187"/>
      <c r="K31" s="187"/>
      <c r="L31" s="187"/>
      <c r="M31" s="202"/>
      <c r="N31" s="187"/>
      <c r="O31" s="202"/>
      <c r="P31" s="187"/>
      <c r="Q31" s="187"/>
      <c r="R31" s="186"/>
      <c r="S31" s="187"/>
      <c r="T31" s="202"/>
      <c r="U31" s="187"/>
      <c r="V31" s="202"/>
      <c r="W31" s="187"/>
      <c r="X31" s="187"/>
      <c r="Y31" s="186"/>
      <c r="Z31" s="187"/>
      <c r="AA31" s="202"/>
      <c r="AB31" s="187"/>
      <c r="AC31" s="202"/>
      <c r="AD31" s="187"/>
      <c r="AE31" s="187"/>
      <c r="AF31" s="186"/>
      <c r="AG31" s="187"/>
      <c r="AH31" s="202"/>
      <c r="AI31" s="187"/>
      <c r="AJ31" s="202"/>
    </row>
    <row r="32" spans="2:36" x14ac:dyDescent="0.2">
      <c r="B32" s="187"/>
      <c r="C32" s="187"/>
      <c r="D32" s="187"/>
      <c r="E32" s="187"/>
      <c r="F32" s="202"/>
      <c r="G32" s="187"/>
      <c r="H32" s="202"/>
      <c r="I32" s="187"/>
      <c r="J32" s="187"/>
      <c r="K32" s="187"/>
      <c r="L32" s="187"/>
      <c r="M32" s="202"/>
      <c r="N32" s="187"/>
      <c r="O32" s="202"/>
      <c r="P32" s="187"/>
      <c r="Q32" s="187"/>
      <c r="R32" s="186"/>
      <c r="S32" s="187"/>
      <c r="T32" s="202"/>
      <c r="U32" s="187"/>
      <c r="V32" s="202"/>
      <c r="W32" s="187"/>
      <c r="X32" s="187"/>
      <c r="Y32" s="186"/>
      <c r="Z32" s="187"/>
      <c r="AA32" s="202"/>
      <c r="AB32" s="187"/>
      <c r="AC32" s="202"/>
      <c r="AD32" s="187"/>
      <c r="AE32" s="187"/>
      <c r="AF32" s="187"/>
      <c r="AG32" s="187"/>
      <c r="AH32" s="202"/>
      <c r="AI32" s="187"/>
      <c r="AJ32" s="202"/>
    </row>
    <row r="33" spans="2:36" x14ac:dyDescent="0.2">
      <c r="B33" s="187"/>
      <c r="C33" s="187"/>
      <c r="D33" s="187"/>
      <c r="E33" s="187"/>
      <c r="F33" s="202"/>
      <c r="G33" s="187"/>
      <c r="H33" s="202"/>
      <c r="I33" s="187"/>
      <c r="J33" s="187"/>
      <c r="K33" s="187"/>
      <c r="L33" s="187"/>
      <c r="M33" s="202"/>
      <c r="N33" s="187"/>
      <c r="O33" s="202"/>
      <c r="P33" s="187"/>
      <c r="Q33" s="187"/>
      <c r="R33" s="186"/>
      <c r="S33" s="187"/>
      <c r="T33" s="202"/>
      <c r="U33" s="187"/>
      <c r="V33" s="202"/>
      <c r="W33" s="187"/>
      <c r="X33" s="187"/>
      <c r="Y33" s="186"/>
      <c r="Z33" s="187"/>
      <c r="AA33" s="202"/>
      <c r="AB33" s="187"/>
      <c r="AC33" s="202"/>
      <c r="AD33" s="187"/>
      <c r="AE33" s="187"/>
      <c r="AF33" s="187"/>
      <c r="AG33" s="187"/>
      <c r="AH33" s="202"/>
      <c r="AI33" s="187"/>
      <c r="AJ33" s="202"/>
    </row>
    <row r="34" spans="2:36" x14ac:dyDescent="0.2">
      <c r="B34" s="187"/>
      <c r="C34" s="187"/>
      <c r="D34" s="187"/>
      <c r="E34" s="187"/>
      <c r="F34" s="202"/>
      <c r="G34" s="187"/>
      <c r="H34" s="202"/>
      <c r="I34" s="187"/>
      <c r="J34" s="187"/>
      <c r="K34" s="187"/>
      <c r="L34" s="187"/>
      <c r="M34" s="202"/>
      <c r="N34" s="187"/>
      <c r="O34" s="202"/>
      <c r="P34" s="187"/>
      <c r="Q34" s="187"/>
      <c r="R34" s="186"/>
      <c r="S34" s="187"/>
      <c r="T34" s="202"/>
      <c r="U34" s="187"/>
      <c r="V34" s="202"/>
      <c r="W34" s="187"/>
      <c r="X34" s="187"/>
      <c r="Y34" s="186"/>
      <c r="Z34" s="187"/>
      <c r="AA34" s="202"/>
      <c r="AB34" s="187"/>
      <c r="AC34" s="202"/>
      <c r="AD34" s="187"/>
      <c r="AE34" s="187"/>
      <c r="AF34" s="187"/>
      <c r="AG34" s="187"/>
      <c r="AH34" s="202"/>
      <c r="AI34" s="187"/>
      <c r="AJ34" s="202"/>
    </row>
    <row r="35" spans="2:36" x14ac:dyDescent="0.2">
      <c r="B35" s="187"/>
      <c r="C35" s="187"/>
      <c r="D35" s="187"/>
      <c r="E35" s="187"/>
      <c r="F35" s="202"/>
      <c r="G35" s="187"/>
      <c r="H35" s="202"/>
      <c r="I35" s="187"/>
      <c r="J35" s="187"/>
      <c r="K35" s="187"/>
      <c r="L35" s="187"/>
      <c r="M35" s="202"/>
      <c r="N35" s="187"/>
      <c r="O35" s="202"/>
      <c r="P35" s="187"/>
      <c r="Q35" s="187"/>
      <c r="R35" s="186"/>
      <c r="S35" s="187"/>
      <c r="T35" s="202"/>
      <c r="U35" s="187"/>
      <c r="V35" s="202"/>
      <c r="W35" s="187"/>
      <c r="X35" s="187"/>
      <c r="Y35" s="186"/>
      <c r="Z35" s="187"/>
      <c r="AA35" s="202"/>
      <c r="AB35" s="187"/>
      <c r="AC35" s="202"/>
      <c r="AD35" s="187"/>
      <c r="AE35" s="187"/>
      <c r="AF35" s="187"/>
      <c r="AG35" s="187"/>
      <c r="AH35" s="202"/>
      <c r="AI35" s="187"/>
      <c r="AJ35" s="202"/>
    </row>
    <row r="36" spans="2:36" x14ac:dyDescent="0.2">
      <c r="B36" s="187"/>
      <c r="C36" s="187"/>
      <c r="D36" s="187"/>
      <c r="E36" s="187"/>
      <c r="F36" s="202"/>
      <c r="G36" s="187"/>
      <c r="H36" s="202"/>
      <c r="I36" s="187"/>
      <c r="J36" s="187"/>
      <c r="K36" s="187"/>
      <c r="L36" s="187"/>
      <c r="M36" s="202"/>
      <c r="N36" s="187"/>
      <c r="O36" s="202"/>
      <c r="P36" s="187"/>
      <c r="Q36" s="187"/>
      <c r="R36" s="186"/>
      <c r="S36" s="187"/>
      <c r="T36" s="202"/>
      <c r="U36" s="187"/>
      <c r="V36" s="202"/>
      <c r="W36" s="187"/>
      <c r="X36" s="187"/>
      <c r="Y36" s="186"/>
      <c r="Z36" s="187"/>
      <c r="AA36" s="202"/>
      <c r="AB36" s="187"/>
      <c r="AC36" s="202"/>
      <c r="AD36" s="187"/>
      <c r="AE36" s="187"/>
      <c r="AF36" s="187"/>
      <c r="AG36" s="187"/>
      <c r="AH36" s="202"/>
      <c r="AI36" s="187"/>
      <c r="AJ36" s="202"/>
    </row>
    <row r="37" spans="2:36" x14ac:dyDescent="0.2">
      <c r="B37" s="187"/>
      <c r="C37" s="187"/>
      <c r="D37" s="187"/>
      <c r="E37" s="187"/>
      <c r="F37" s="187"/>
      <c r="G37" s="187"/>
      <c r="H37" s="187"/>
      <c r="I37" s="187"/>
      <c r="J37" s="187"/>
      <c r="K37" s="187"/>
      <c r="L37" s="187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</row>
    <row r="38" spans="2:36" x14ac:dyDescent="0.2">
      <c r="B38" s="187"/>
      <c r="C38" s="187"/>
      <c r="D38" s="187"/>
      <c r="E38" s="187"/>
      <c r="F38" s="188"/>
      <c r="G38" s="188"/>
      <c r="H38" s="188"/>
      <c r="I38" s="187"/>
      <c r="J38" s="187"/>
      <c r="K38" s="187"/>
      <c r="L38" s="187"/>
      <c r="M38" s="188"/>
      <c r="N38" s="188"/>
      <c r="O38" s="188"/>
      <c r="P38" s="187"/>
      <c r="Q38" s="187"/>
      <c r="R38" s="187"/>
      <c r="S38" s="187"/>
      <c r="T38" s="188"/>
      <c r="U38" s="188"/>
      <c r="V38" s="188"/>
      <c r="W38" s="187"/>
      <c r="X38" s="187"/>
      <c r="Y38" s="187"/>
      <c r="Z38" s="187"/>
      <c r="AA38" s="188"/>
      <c r="AB38" s="188"/>
      <c r="AC38" s="188"/>
      <c r="AD38" s="187"/>
      <c r="AE38" s="187"/>
      <c r="AF38" s="187"/>
      <c r="AG38" s="187"/>
      <c r="AH38" s="188"/>
      <c r="AI38" s="188"/>
      <c r="AJ38" s="188"/>
    </row>
    <row r="39" spans="2:36" x14ac:dyDescent="0.2">
      <c r="B39" s="187"/>
      <c r="C39" s="187"/>
      <c r="D39" s="202"/>
      <c r="E39" s="202"/>
      <c r="F39" s="202"/>
      <c r="G39" s="203"/>
      <c r="H39" s="202"/>
      <c r="I39" s="187"/>
      <c r="J39" s="187"/>
      <c r="K39" s="202"/>
      <c r="L39" s="202"/>
      <c r="M39" s="202"/>
      <c r="N39" s="203"/>
      <c r="O39" s="202"/>
      <c r="P39" s="187"/>
      <c r="Q39" s="187"/>
      <c r="R39" s="202"/>
      <c r="S39" s="202"/>
      <c r="T39" s="202"/>
      <c r="U39" s="203"/>
      <c r="V39" s="202"/>
      <c r="W39" s="187"/>
      <c r="X39" s="187"/>
      <c r="Y39" s="202"/>
      <c r="Z39" s="202"/>
      <c r="AA39" s="202"/>
      <c r="AB39" s="203"/>
      <c r="AC39" s="202"/>
      <c r="AD39" s="187"/>
      <c r="AE39" s="187"/>
      <c r="AF39" s="202"/>
      <c r="AG39" s="202"/>
      <c r="AH39" s="202"/>
      <c r="AI39" s="203"/>
      <c r="AJ39" s="202"/>
    </row>
    <row r="40" spans="2:36" x14ac:dyDescent="0.2">
      <c r="B40" s="187"/>
      <c r="C40" s="187"/>
      <c r="D40" s="202"/>
      <c r="E40" s="202"/>
      <c r="F40" s="202"/>
      <c r="G40" s="203"/>
      <c r="H40" s="202"/>
      <c r="I40" s="187"/>
      <c r="J40" s="187"/>
      <c r="K40" s="202"/>
      <c r="L40" s="202"/>
      <c r="M40" s="202"/>
      <c r="N40" s="203"/>
      <c r="O40" s="202"/>
      <c r="P40" s="187"/>
      <c r="Q40" s="187"/>
      <c r="R40" s="202"/>
      <c r="S40" s="202"/>
      <c r="T40" s="202"/>
      <c r="U40" s="203"/>
      <c r="V40" s="202"/>
      <c r="W40" s="187"/>
      <c r="X40" s="187"/>
      <c r="Y40" s="202"/>
      <c r="Z40" s="202"/>
      <c r="AA40" s="202"/>
      <c r="AB40" s="203"/>
      <c r="AC40" s="202"/>
      <c r="AD40" s="187"/>
      <c r="AE40" s="187"/>
      <c r="AF40" s="202"/>
      <c r="AG40" s="202"/>
      <c r="AH40" s="202"/>
      <c r="AI40" s="203"/>
      <c r="AJ40" s="202"/>
    </row>
    <row r="41" spans="2:36" x14ac:dyDescent="0.2">
      <c r="B41" s="187"/>
      <c r="C41" s="187"/>
      <c r="D41" s="202"/>
      <c r="E41" s="202"/>
      <c r="F41" s="202"/>
      <c r="G41" s="203"/>
      <c r="H41" s="202"/>
      <c r="I41" s="187"/>
      <c r="J41" s="187"/>
      <c r="K41" s="187"/>
      <c r="L41" s="187"/>
      <c r="M41" s="187"/>
      <c r="N41" s="187"/>
      <c r="O41" s="187"/>
      <c r="P41" s="187"/>
      <c r="Q41" s="187"/>
      <c r="R41" s="187"/>
      <c r="S41" s="187"/>
      <c r="T41" s="187"/>
      <c r="U41" s="187"/>
      <c r="V41" s="187"/>
      <c r="W41" s="187"/>
      <c r="X41" s="187"/>
      <c r="Y41" s="187"/>
      <c r="Z41" s="187"/>
      <c r="AA41" s="187"/>
      <c r="AB41" s="187"/>
      <c r="AC41" s="187"/>
      <c r="AD41" s="187"/>
      <c r="AE41" s="187"/>
      <c r="AF41" s="187"/>
      <c r="AG41" s="187"/>
      <c r="AH41" s="187"/>
      <c r="AI41" s="187"/>
      <c r="AJ41" s="187"/>
    </row>
    <row r="42" spans="2:36" x14ac:dyDescent="0.2">
      <c r="B42" s="187"/>
      <c r="C42" s="187"/>
      <c r="D42" s="202"/>
      <c r="E42" s="202"/>
      <c r="F42" s="202"/>
      <c r="G42" s="203"/>
      <c r="H42" s="202"/>
      <c r="I42" s="187"/>
      <c r="J42" s="187"/>
      <c r="K42" s="187"/>
      <c r="L42" s="187"/>
      <c r="M42" s="187"/>
      <c r="N42" s="187"/>
      <c r="O42" s="187"/>
      <c r="P42" s="187"/>
      <c r="Q42" s="187"/>
      <c r="R42" s="187"/>
      <c r="S42" s="187"/>
      <c r="T42" s="187"/>
      <c r="U42" s="187"/>
      <c r="V42" s="187"/>
      <c r="W42" s="187"/>
      <c r="X42" s="187"/>
      <c r="Y42" s="187"/>
      <c r="Z42" s="187"/>
      <c r="AA42" s="187"/>
      <c r="AB42" s="187"/>
      <c r="AC42" s="187"/>
      <c r="AD42" s="187"/>
      <c r="AE42" s="187"/>
      <c r="AF42" s="187"/>
      <c r="AG42" s="187"/>
      <c r="AH42" s="187"/>
      <c r="AI42" s="187"/>
      <c r="AJ42" s="187"/>
    </row>
    <row r="43" spans="2:36" x14ac:dyDescent="0.2">
      <c r="B43" s="187"/>
      <c r="C43" s="187"/>
      <c r="D43" s="187"/>
      <c r="E43" s="187"/>
      <c r="F43" s="187"/>
      <c r="G43" s="187"/>
      <c r="H43" s="187"/>
      <c r="I43" s="187"/>
      <c r="J43" s="187"/>
      <c r="K43" s="187"/>
      <c r="L43" s="187"/>
      <c r="M43" s="187"/>
      <c r="N43" s="187"/>
      <c r="O43" s="187"/>
      <c r="P43" s="187"/>
      <c r="Q43" s="187"/>
      <c r="R43" s="187"/>
      <c r="S43" s="187"/>
      <c r="T43" s="187"/>
      <c r="U43" s="187"/>
      <c r="V43" s="187"/>
      <c r="W43" s="187"/>
      <c r="X43" s="187"/>
      <c r="Y43" s="187"/>
      <c r="Z43" s="187"/>
      <c r="AA43" s="187"/>
      <c r="AB43" s="187"/>
      <c r="AC43" s="187"/>
      <c r="AD43" s="187"/>
      <c r="AE43" s="187"/>
      <c r="AF43" s="187"/>
      <c r="AG43" s="187"/>
      <c r="AH43" s="187"/>
      <c r="AI43" s="187"/>
      <c r="AJ43" s="187"/>
    </row>
    <row r="44" spans="2:36" x14ac:dyDescent="0.2">
      <c r="B44" s="187"/>
      <c r="C44" s="187"/>
      <c r="D44" s="187"/>
      <c r="E44" s="187"/>
      <c r="F44" s="187"/>
      <c r="G44" s="187"/>
      <c r="H44" s="187"/>
      <c r="I44" s="187"/>
      <c r="J44" s="187"/>
      <c r="K44" s="204"/>
      <c r="L44" s="187"/>
      <c r="M44" s="187"/>
      <c r="N44" s="187"/>
      <c r="O44" s="187"/>
      <c r="P44" s="187"/>
      <c r="Q44" s="187"/>
      <c r="R44" s="187"/>
      <c r="S44" s="187"/>
      <c r="T44" s="187"/>
      <c r="U44" s="187"/>
      <c r="V44" s="187"/>
      <c r="W44" s="187"/>
      <c r="X44" s="187"/>
      <c r="Y44" s="187"/>
      <c r="Z44" s="187"/>
      <c r="AA44" s="187"/>
      <c r="AB44" s="187"/>
      <c r="AC44" s="187"/>
      <c r="AD44" s="187"/>
      <c r="AE44" s="187"/>
      <c r="AF44" s="187"/>
      <c r="AG44" s="187"/>
      <c r="AH44" s="187"/>
      <c r="AI44" s="187"/>
      <c r="AJ44" s="187"/>
    </row>
    <row r="45" spans="2:36" x14ac:dyDescent="0.2">
      <c r="B45" s="187"/>
      <c r="C45" s="187"/>
      <c r="D45" s="187"/>
      <c r="E45" s="187"/>
      <c r="F45" s="187"/>
      <c r="G45" s="187"/>
      <c r="H45" s="187"/>
      <c r="I45" s="187"/>
      <c r="J45" s="187"/>
      <c r="K45" s="204"/>
      <c r="L45" s="187"/>
      <c r="M45" s="187"/>
      <c r="N45" s="187"/>
      <c r="O45" s="187"/>
      <c r="P45" s="187"/>
      <c r="Q45" s="187"/>
      <c r="R45" s="187"/>
      <c r="S45" s="187"/>
      <c r="T45" s="187"/>
      <c r="U45" s="187"/>
      <c r="V45" s="187"/>
      <c r="W45" s="187"/>
      <c r="X45" s="187"/>
      <c r="Y45" s="187"/>
      <c r="Z45" s="187"/>
      <c r="AA45" s="187"/>
      <c r="AB45" s="187"/>
      <c r="AC45" s="187"/>
      <c r="AD45" s="187"/>
      <c r="AE45" s="187"/>
      <c r="AF45" s="187"/>
      <c r="AG45" s="187"/>
      <c r="AH45" s="187"/>
      <c r="AI45" s="187"/>
      <c r="AJ45" s="187"/>
    </row>
    <row r="46" spans="2:36" x14ac:dyDescent="0.2">
      <c r="B46" s="187"/>
      <c r="C46" s="187"/>
      <c r="D46" s="187"/>
      <c r="E46" s="187"/>
      <c r="F46" s="187"/>
      <c r="G46" s="187"/>
      <c r="H46" s="187"/>
      <c r="I46" s="187"/>
      <c r="J46" s="187"/>
      <c r="K46" s="204"/>
      <c r="L46" s="187"/>
      <c r="M46" s="187"/>
      <c r="N46" s="187"/>
      <c r="O46" s="187"/>
      <c r="P46" s="187"/>
      <c r="Q46" s="187"/>
      <c r="R46" s="187"/>
      <c r="S46" s="187"/>
      <c r="T46" s="187"/>
      <c r="U46" s="187"/>
      <c r="V46" s="187"/>
      <c r="W46" s="187"/>
      <c r="X46" s="187"/>
      <c r="Y46" s="187"/>
      <c r="Z46" s="187"/>
      <c r="AA46" s="187"/>
      <c r="AB46" s="187"/>
      <c r="AC46" s="187"/>
      <c r="AD46" s="187"/>
      <c r="AE46" s="187"/>
      <c r="AF46" s="187"/>
      <c r="AG46" s="187"/>
      <c r="AH46" s="187"/>
      <c r="AI46" s="187"/>
      <c r="AJ46" s="187"/>
    </row>
    <row r="47" spans="2:36" x14ac:dyDescent="0.2">
      <c r="B47" s="187"/>
      <c r="C47" s="187"/>
      <c r="D47" s="187"/>
      <c r="E47" s="187"/>
      <c r="F47" s="187"/>
      <c r="G47" s="187"/>
      <c r="H47" s="187"/>
      <c r="I47" s="187"/>
      <c r="J47" s="187"/>
      <c r="K47" s="204"/>
      <c r="L47" s="187"/>
      <c r="M47" s="187"/>
      <c r="N47" s="187"/>
      <c r="O47" s="187"/>
      <c r="P47" s="187"/>
      <c r="Q47" s="187"/>
      <c r="R47" s="187"/>
      <c r="S47" s="187"/>
      <c r="T47" s="187"/>
      <c r="U47" s="187"/>
      <c r="V47" s="187"/>
      <c r="W47" s="187"/>
      <c r="X47" s="187"/>
      <c r="Y47" s="187"/>
      <c r="Z47" s="187"/>
      <c r="AA47" s="187"/>
      <c r="AB47" s="187"/>
      <c r="AC47" s="187"/>
      <c r="AD47" s="187"/>
      <c r="AE47" s="187"/>
      <c r="AF47" s="187"/>
      <c r="AG47" s="187"/>
      <c r="AH47" s="187"/>
      <c r="AI47" s="187"/>
      <c r="AJ47" s="187"/>
    </row>
    <row r="48" spans="2:36" x14ac:dyDescent="0.2">
      <c r="B48" s="187"/>
      <c r="C48" s="187"/>
      <c r="D48" s="187"/>
      <c r="E48" s="187"/>
      <c r="F48" s="187"/>
      <c r="G48" s="187"/>
      <c r="H48" s="187"/>
      <c r="I48" s="187"/>
      <c r="J48" s="187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187"/>
      <c r="Z48" s="187"/>
      <c r="AA48" s="187"/>
      <c r="AB48" s="187"/>
      <c r="AC48" s="187"/>
      <c r="AD48" s="187"/>
      <c r="AE48" s="187"/>
      <c r="AF48" s="187"/>
      <c r="AG48" s="187"/>
      <c r="AH48" s="187"/>
      <c r="AI48" s="187"/>
      <c r="AJ48" s="187"/>
    </row>
    <row r="49" spans="2:36" x14ac:dyDescent="0.2">
      <c r="B49" s="187"/>
      <c r="C49" s="187"/>
      <c r="D49" s="187"/>
      <c r="E49" s="187"/>
      <c r="F49" s="187"/>
      <c r="G49" s="187"/>
      <c r="H49" s="187"/>
      <c r="I49" s="187"/>
      <c r="J49" s="187"/>
      <c r="K49" s="187"/>
      <c r="L49" s="187"/>
      <c r="M49" s="187"/>
      <c r="N49" s="187"/>
      <c r="O49" s="187"/>
      <c r="P49" s="187"/>
      <c r="Q49" s="187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</row>
  </sheetData>
  <sheetProtection algorithmName="SHA-512" hashValue="JhEhH04Ze29L+0xnLXgq4uAW5RUW+VObKMw4T6gELsEufKgs6GWD8+NZn9wpJYUCzjG+TS4CtK+6ZuSywgZpZw==" saltValue="/r5kBXXeFbbT1gVgVIEXbQ==" spinCount="100000" sheet="1" scenarios="1"/>
  <phoneticPr fontId="2"/>
  <conditionalFormatting sqref="AA38:AC38 F38:H38 AH38:AJ38 M38:O38 T38:V38 F7:F36 M7:M36 T7:T36 AA7:AA36 AH7:AH36">
    <cfRule type="cellIs" dxfId="27" priority="1" stopIfTrue="1" operator="equal">
      <formula>"不正解"</formula>
    </cfRule>
  </conditionalFormatting>
  <conditionalFormatting sqref="N7:N36 AB7:AB36 G7:G36 U7:U36 AI7:AI36">
    <cfRule type="cellIs" dxfId="26" priority="2" stopIfTrue="1" operator="greaterThan">
      <formula>$G$4-1</formula>
    </cfRule>
  </conditionalFormatting>
  <conditionalFormatting sqref="H7:H36 O7:O36 V7:V36 AC7:AC36 AJ7:AJ36">
    <cfRule type="cellIs" dxfId="25" priority="3" stopIfTrue="1" operator="equal">
      <formula>"とりこぼし"</formula>
    </cfRule>
  </conditionalFormatting>
  <conditionalFormatting sqref="C9">
    <cfRule type="cellIs" dxfId="24" priority="4" stopIfTrue="1" operator="equal">
      <formula>$H$9</formula>
    </cfRule>
    <cfRule type="cellIs" dxfId="23" priority="5" stopIfTrue="1" operator="equal">
      <formula>"とりこぼし"</formula>
    </cfRule>
  </conditionalFormatting>
  <pageMargins left="0.7" right="0.7" top="0.75" bottom="0.75" header="0.3" footer="0.3"/>
  <pageSetup paperSize="9" orientation="portrait" horizontalDpi="4294967293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7"/>
  </sheetPr>
  <dimension ref="B1:AO38"/>
  <sheetViews>
    <sheetView zoomScale="55" zoomScaleNormal="55" workbookViewId="0">
      <selection activeCell="B1" sqref="B1"/>
    </sheetView>
  </sheetViews>
  <sheetFormatPr defaultRowHeight="18" x14ac:dyDescent="0.2"/>
  <cols>
    <col min="8" max="8" width="6.6640625" customWidth="1"/>
    <col min="9" max="9" width="18.33203125" style="1" bestFit="1" customWidth="1"/>
    <col min="10" max="10" width="4.33203125" bestFit="1" customWidth="1"/>
    <col min="18" max="18" width="6.21875" customWidth="1"/>
    <col min="19" max="19" width="18.33203125" style="1" bestFit="1" customWidth="1"/>
    <col min="20" max="20" width="4.33203125" bestFit="1" customWidth="1"/>
    <col min="21" max="21" width="2" customWidth="1"/>
    <col min="29" max="29" width="4.6640625" customWidth="1"/>
    <col min="30" max="30" width="19.88671875" bestFit="1" customWidth="1"/>
    <col min="31" max="31" width="4.33203125" bestFit="1" customWidth="1"/>
    <col min="39" max="39" width="8.5546875" customWidth="1"/>
  </cols>
  <sheetData>
    <row r="1" spans="2:41" x14ac:dyDescent="0.2">
      <c r="B1" t="s">
        <v>135</v>
      </c>
    </row>
    <row r="3" spans="2:41" x14ac:dyDescent="0.2">
      <c r="S3" s="1" t="s">
        <v>84</v>
      </c>
      <c r="T3">
        <v>1</v>
      </c>
    </row>
    <row r="4" spans="2:41" x14ac:dyDescent="0.2">
      <c r="I4" s="1" t="s">
        <v>46</v>
      </c>
      <c r="J4">
        <v>1</v>
      </c>
      <c r="S4" s="1" t="s">
        <v>85</v>
      </c>
      <c r="T4">
        <v>2</v>
      </c>
      <c r="AN4" s="1" t="s">
        <v>65</v>
      </c>
      <c r="AO4">
        <v>1</v>
      </c>
    </row>
    <row r="5" spans="2:41" x14ac:dyDescent="0.2">
      <c r="I5" s="1" t="s">
        <v>45</v>
      </c>
      <c r="J5">
        <v>2</v>
      </c>
      <c r="S5" s="1" t="s">
        <v>78</v>
      </c>
      <c r="T5">
        <v>3</v>
      </c>
      <c r="AD5" s="1" t="s">
        <v>137</v>
      </c>
      <c r="AN5" s="1" t="s">
        <v>124</v>
      </c>
      <c r="AO5">
        <v>2</v>
      </c>
    </row>
    <row r="6" spans="2:41" x14ac:dyDescent="0.2">
      <c r="I6" s="1" t="s">
        <v>42</v>
      </c>
      <c r="J6">
        <v>3</v>
      </c>
      <c r="S6" s="1" t="s">
        <v>87</v>
      </c>
      <c r="T6">
        <v>4</v>
      </c>
      <c r="AD6" s="1" t="s">
        <v>138</v>
      </c>
      <c r="AN6" s="1" t="s">
        <v>121</v>
      </c>
      <c r="AO6">
        <v>3</v>
      </c>
    </row>
    <row r="7" spans="2:41" x14ac:dyDescent="0.2">
      <c r="I7" s="1" t="s">
        <v>43</v>
      </c>
      <c r="J7">
        <v>4</v>
      </c>
      <c r="S7" s="1" t="s">
        <v>3</v>
      </c>
      <c r="T7">
        <v>5</v>
      </c>
      <c r="AD7" s="1" t="s">
        <v>139</v>
      </c>
      <c r="AN7" s="1" t="s">
        <v>115</v>
      </c>
      <c r="AO7">
        <v>4</v>
      </c>
    </row>
    <row r="8" spans="2:41" x14ac:dyDescent="0.2">
      <c r="I8" s="1" t="s">
        <v>48</v>
      </c>
      <c r="J8">
        <v>5</v>
      </c>
      <c r="S8" s="1" t="s">
        <v>76</v>
      </c>
      <c r="T8">
        <v>6</v>
      </c>
      <c r="AD8" s="1" t="s">
        <v>140</v>
      </c>
      <c r="AN8" s="1" t="s">
        <v>114</v>
      </c>
      <c r="AO8">
        <v>5</v>
      </c>
    </row>
    <row r="9" spans="2:41" x14ac:dyDescent="0.2">
      <c r="I9" s="1" t="s">
        <v>47</v>
      </c>
      <c r="J9">
        <v>6</v>
      </c>
      <c r="S9" s="1" t="s">
        <v>90</v>
      </c>
      <c r="T9">
        <v>7</v>
      </c>
      <c r="AD9" s="1" t="s">
        <v>141</v>
      </c>
      <c r="AN9" s="1" t="s">
        <v>128</v>
      </c>
      <c r="AO9">
        <v>6</v>
      </c>
    </row>
    <row r="10" spans="2:41" x14ac:dyDescent="0.2">
      <c r="I10" s="1" t="s">
        <v>44</v>
      </c>
      <c r="J10">
        <v>7</v>
      </c>
      <c r="S10" s="1" t="s">
        <v>69</v>
      </c>
      <c r="T10">
        <v>8</v>
      </c>
      <c r="AD10" s="1" t="s">
        <v>142</v>
      </c>
      <c r="AN10" s="1" t="s">
        <v>130</v>
      </c>
      <c r="AO10">
        <v>7</v>
      </c>
    </row>
    <row r="11" spans="2:41" x14ac:dyDescent="0.2">
      <c r="I11" s="1" t="s">
        <v>1</v>
      </c>
      <c r="J11">
        <v>8</v>
      </c>
      <c r="S11" s="1" t="s">
        <v>74</v>
      </c>
      <c r="T11">
        <v>9</v>
      </c>
      <c r="AD11" s="1" t="s">
        <v>143</v>
      </c>
      <c r="AN11" s="1" t="s">
        <v>119</v>
      </c>
      <c r="AO11">
        <v>8</v>
      </c>
    </row>
    <row r="12" spans="2:41" x14ac:dyDescent="0.2">
      <c r="S12" s="1" t="s">
        <v>82</v>
      </c>
      <c r="T12">
        <v>10</v>
      </c>
      <c r="AD12" s="1" t="s">
        <v>144</v>
      </c>
      <c r="AN12" s="1" t="s">
        <v>118</v>
      </c>
      <c r="AO12">
        <v>9</v>
      </c>
    </row>
    <row r="13" spans="2:41" x14ac:dyDescent="0.2">
      <c r="S13" s="1" t="s">
        <v>83</v>
      </c>
      <c r="T13">
        <v>11</v>
      </c>
      <c r="AD13" s="1" t="s">
        <v>145</v>
      </c>
      <c r="AN13" s="1" t="s">
        <v>132</v>
      </c>
      <c r="AO13">
        <v>10</v>
      </c>
    </row>
    <row r="14" spans="2:41" x14ac:dyDescent="0.2">
      <c r="S14" s="1" t="s">
        <v>92</v>
      </c>
      <c r="T14">
        <v>12</v>
      </c>
      <c r="AD14" s="1" t="s">
        <v>146</v>
      </c>
      <c r="AN14" s="1" t="s">
        <v>134</v>
      </c>
      <c r="AO14">
        <v>11</v>
      </c>
    </row>
    <row r="15" spans="2:41" x14ac:dyDescent="0.2">
      <c r="S15" s="1" t="s">
        <v>91</v>
      </c>
      <c r="T15">
        <v>13</v>
      </c>
      <c r="AD15" s="1" t="s">
        <v>54</v>
      </c>
      <c r="AN15" s="1" t="s">
        <v>111</v>
      </c>
      <c r="AO15">
        <v>12</v>
      </c>
    </row>
    <row r="16" spans="2:41" x14ac:dyDescent="0.2">
      <c r="I16" s="1" t="s">
        <v>50</v>
      </c>
      <c r="J16">
        <v>1</v>
      </c>
      <c r="S16" s="1" t="s">
        <v>75</v>
      </c>
      <c r="T16">
        <v>14</v>
      </c>
      <c r="AD16" s="1"/>
      <c r="AN16" s="1" t="s">
        <v>123</v>
      </c>
      <c r="AO16">
        <v>13</v>
      </c>
    </row>
    <row r="17" spans="9:41" x14ac:dyDescent="0.2">
      <c r="I17" s="1" t="s">
        <v>49</v>
      </c>
      <c r="J17">
        <v>2</v>
      </c>
      <c r="S17" s="1" t="s">
        <v>89</v>
      </c>
      <c r="T17">
        <v>15</v>
      </c>
      <c r="AD17" s="1"/>
      <c r="AN17" s="1" t="s">
        <v>126</v>
      </c>
      <c r="AO17">
        <v>14</v>
      </c>
    </row>
    <row r="18" spans="9:41" x14ac:dyDescent="0.2">
      <c r="I18" s="1" t="s">
        <v>51</v>
      </c>
      <c r="J18">
        <v>3</v>
      </c>
      <c r="S18" s="1" t="s">
        <v>72</v>
      </c>
      <c r="T18">
        <v>16</v>
      </c>
      <c r="AD18" s="1"/>
      <c r="AN18" s="1" t="s">
        <v>133</v>
      </c>
      <c r="AO18">
        <v>15</v>
      </c>
    </row>
    <row r="19" spans="9:41" x14ac:dyDescent="0.2">
      <c r="I19" s="1" t="s">
        <v>54</v>
      </c>
      <c r="J19">
        <v>4</v>
      </c>
      <c r="S19" s="1" t="s">
        <v>79</v>
      </c>
      <c r="T19">
        <v>17</v>
      </c>
      <c r="AD19" s="1" t="s">
        <v>103</v>
      </c>
      <c r="AE19">
        <v>1</v>
      </c>
      <c r="AN19" s="1" t="s">
        <v>127</v>
      </c>
      <c r="AO19">
        <v>16</v>
      </c>
    </row>
    <row r="20" spans="9:41" x14ac:dyDescent="0.2">
      <c r="I20" s="1" t="s">
        <v>53</v>
      </c>
      <c r="J20">
        <v>5</v>
      </c>
      <c r="S20" s="1" t="s">
        <v>80</v>
      </c>
      <c r="T20">
        <v>18</v>
      </c>
      <c r="AD20" s="1" t="s">
        <v>107</v>
      </c>
      <c r="AE20">
        <v>2</v>
      </c>
      <c r="AN20" s="1" t="s">
        <v>122</v>
      </c>
      <c r="AO20">
        <v>18</v>
      </c>
    </row>
    <row r="21" spans="9:41" x14ac:dyDescent="0.2">
      <c r="I21" s="1" t="s">
        <v>1</v>
      </c>
      <c r="J21">
        <v>6</v>
      </c>
      <c r="S21" s="1" t="s">
        <v>86</v>
      </c>
      <c r="T21">
        <v>19</v>
      </c>
      <c r="AD21" s="1" t="s">
        <v>98</v>
      </c>
      <c r="AE21">
        <v>3</v>
      </c>
      <c r="AN21" s="1" t="s">
        <v>120</v>
      </c>
      <c r="AO21">
        <v>19</v>
      </c>
    </row>
    <row r="22" spans="9:41" x14ac:dyDescent="0.2">
      <c r="I22" s="1" t="s">
        <v>52</v>
      </c>
      <c r="J22">
        <v>7</v>
      </c>
      <c r="S22" s="1" t="s">
        <v>88</v>
      </c>
      <c r="T22">
        <v>20</v>
      </c>
      <c r="AD22" s="1" t="s">
        <v>106</v>
      </c>
      <c r="AE22">
        <v>4</v>
      </c>
      <c r="AN22" s="1" t="s">
        <v>117</v>
      </c>
      <c r="AO22">
        <v>20</v>
      </c>
    </row>
    <row r="23" spans="9:41" x14ac:dyDescent="0.2">
      <c r="S23" s="1" t="s">
        <v>94</v>
      </c>
      <c r="T23">
        <v>21</v>
      </c>
      <c r="AD23" s="1" t="s">
        <v>109</v>
      </c>
      <c r="AE23">
        <v>5</v>
      </c>
      <c r="AN23" s="1" t="s">
        <v>113</v>
      </c>
      <c r="AO23">
        <v>21</v>
      </c>
    </row>
    <row r="24" spans="9:41" x14ac:dyDescent="0.2">
      <c r="S24" s="1" t="s">
        <v>81</v>
      </c>
      <c r="T24">
        <v>22</v>
      </c>
      <c r="AD24" s="1" t="s">
        <v>108</v>
      </c>
      <c r="AE24">
        <v>6</v>
      </c>
      <c r="AN24" s="1" t="s">
        <v>116</v>
      </c>
      <c r="AO24">
        <v>22</v>
      </c>
    </row>
    <row r="25" spans="9:41" x14ac:dyDescent="0.2">
      <c r="I25" s="1" t="s">
        <v>65</v>
      </c>
      <c r="J25">
        <v>1</v>
      </c>
      <c r="S25" s="1" t="s">
        <v>95</v>
      </c>
      <c r="T25">
        <v>23</v>
      </c>
      <c r="AD25" s="1" t="s">
        <v>105</v>
      </c>
      <c r="AE25">
        <v>7</v>
      </c>
      <c r="AN25" s="1" t="s">
        <v>54</v>
      </c>
      <c r="AO25">
        <v>23</v>
      </c>
    </row>
    <row r="26" spans="9:41" x14ac:dyDescent="0.2">
      <c r="I26" s="1" t="s">
        <v>64</v>
      </c>
      <c r="J26">
        <v>2</v>
      </c>
      <c r="S26" s="1" t="s">
        <v>71</v>
      </c>
      <c r="T26">
        <v>24</v>
      </c>
      <c r="AD26" s="1" t="s">
        <v>104</v>
      </c>
      <c r="AE26">
        <v>8</v>
      </c>
      <c r="AN26" s="1" t="s">
        <v>112</v>
      </c>
      <c r="AO26">
        <v>24</v>
      </c>
    </row>
    <row r="27" spans="9:41" x14ac:dyDescent="0.2">
      <c r="I27" s="1" t="s">
        <v>57</v>
      </c>
      <c r="J27">
        <v>3</v>
      </c>
      <c r="S27" s="1" t="s">
        <v>70</v>
      </c>
      <c r="T27">
        <v>25</v>
      </c>
      <c r="AD27" s="1" t="s">
        <v>100</v>
      </c>
      <c r="AE27">
        <v>9</v>
      </c>
      <c r="AN27" s="1" t="s">
        <v>129</v>
      </c>
      <c r="AO27">
        <v>24</v>
      </c>
    </row>
    <row r="28" spans="9:41" x14ac:dyDescent="0.2">
      <c r="I28" s="1" t="s">
        <v>54</v>
      </c>
      <c r="J28">
        <v>4</v>
      </c>
      <c r="S28" s="1" t="s">
        <v>77</v>
      </c>
      <c r="T28">
        <v>26</v>
      </c>
      <c r="AD28" s="1" t="s">
        <v>101</v>
      </c>
      <c r="AE28">
        <v>10</v>
      </c>
      <c r="AN28" s="1" t="s">
        <v>125</v>
      </c>
      <c r="AO28">
        <v>25</v>
      </c>
    </row>
    <row r="29" spans="9:41" x14ac:dyDescent="0.2">
      <c r="I29" s="1" t="s">
        <v>63</v>
      </c>
      <c r="J29">
        <v>5</v>
      </c>
      <c r="S29" s="1" t="s">
        <v>93</v>
      </c>
      <c r="T29">
        <v>27</v>
      </c>
      <c r="AD29" s="1" t="s">
        <v>110</v>
      </c>
      <c r="AE29">
        <v>11</v>
      </c>
      <c r="AN29" s="1" t="s">
        <v>131</v>
      </c>
      <c r="AO29">
        <v>26</v>
      </c>
    </row>
    <row r="30" spans="9:41" x14ac:dyDescent="0.2">
      <c r="I30" s="1" t="s">
        <v>56</v>
      </c>
      <c r="J30">
        <v>6</v>
      </c>
      <c r="S30" s="1" t="s">
        <v>68</v>
      </c>
      <c r="T30">
        <v>28</v>
      </c>
      <c r="AD30" s="1" t="s">
        <v>97</v>
      </c>
      <c r="AE30">
        <v>12</v>
      </c>
    </row>
    <row r="31" spans="9:41" x14ac:dyDescent="0.2">
      <c r="I31" s="1" t="s">
        <v>62</v>
      </c>
      <c r="J31">
        <v>7</v>
      </c>
      <c r="S31" s="1" t="s">
        <v>73</v>
      </c>
      <c r="T31">
        <v>29</v>
      </c>
      <c r="AD31" s="1" t="s">
        <v>96</v>
      </c>
      <c r="AE31">
        <v>13</v>
      </c>
    </row>
    <row r="32" spans="9:41" x14ac:dyDescent="0.2">
      <c r="I32" s="1" t="s">
        <v>67</v>
      </c>
      <c r="J32">
        <v>8</v>
      </c>
      <c r="AD32" s="1" t="s">
        <v>102</v>
      </c>
      <c r="AE32">
        <v>14</v>
      </c>
    </row>
    <row r="33" spans="9:31" x14ac:dyDescent="0.2">
      <c r="I33" s="1" t="s">
        <v>61</v>
      </c>
      <c r="J33">
        <v>9</v>
      </c>
      <c r="AD33" s="1" t="s">
        <v>99</v>
      </c>
      <c r="AE33">
        <v>15</v>
      </c>
    </row>
    <row r="34" spans="9:31" x14ac:dyDescent="0.2">
      <c r="I34" s="1" t="s">
        <v>59</v>
      </c>
      <c r="J34">
        <v>10</v>
      </c>
    </row>
    <row r="35" spans="9:31" x14ac:dyDescent="0.2">
      <c r="I35" s="1" t="s">
        <v>58</v>
      </c>
      <c r="J35">
        <v>11</v>
      </c>
    </row>
    <row r="36" spans="9:31" x14ac:dyDescent="0.2">
      <c r="I36" s="1" t="s">
        <v>55</v>
      </c>
      <c r="J36">
        <v>12</v>
      </c>
    </row>
    <row r="37" spans="9:31" x14ac:dyDescent="0.2">
      <c r="I37" s="1" t="s">
        <v>60</v>
      </c>
      <c r="J37">
        <v>13</v>
      </c>
    </row>
    <row r="38" spans="9:31" x14ac:dyDescent="0.2">
      <c r="I38" s="1" t="s">
        <v>66</v>
      </c>
      <c r="J38">
        <v>14</v>
      </c>
    </row>
  </sheetData>
  <sortState ref="S43:T68">
    <sortCondition ref="T43:T68"/>
  </sortState>
  <phoneticPr fontId="2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/>
  </sheetPr>
  <dimension ref="A1:AU43"/>
  <sheetViews>
    <sheetView showGridLines="0" zoomScale="60" zoomScaleNormal="60" workbookViewId="0"/>
  </sheetViews>
  <sheetFormatPr defaultRowHeight="18" x14ac:dyDescent="0.2"/>
  <cols>
    <col min="1" max="1" width="3.77734375" style="1" customWidth="1"/>
    <col min="2" max="2" width="3.77734375" style="1" bestFit="1" customWidth="1"/>
    <col min="3" max="3" width="13.88671875" style="1" bestFit="1" customWidth="1"/>
    <col min="4" max="4" width="2.77734375" style="1" customWidth="1"/>
    <col min="5" max="5" width="3.77734375" style="1" bestFit="1" customWidth="1"/>
    <col min="6" max="6" width="18.33203125" style="1" bestFit="1" customWidth="1"/>
    <col min="7" max="7" width="3.44140625" style="1" customWidth="1"/>
    <col min="8" max="8" width="3.77734375" style="1" bestFit="1" customWidth="1"/>
    <col min="9" max="9" width="18.33203125" style="1" bestFit="1" customWidth="1"/>
    <col min="10" max="10" width="3.6640625" style="1" customWidth="1"/>
    <col min="11" max="11" width="1.5546875" style="1" customWidth="1"/>
    <col min="12" max="12" width="3.77734375" style="1" bestFit="1" customWidth="1"/>
    <col min="13" max="13" width="18.33203125" style="1" bestFit="1" customWidth="1"/>
    <col min="14" max="14" width="9" style="1" bestFit="1" customWidth="1"/>
    <col min="15" max="19" width="6.88671875" style="1" customWidth="1"/>
    <col min="20" max="20" width="1.5546875" style="1" customWidth="1"/>
    <col min="21" max="21" width="3.77734375" style="1" bestFit="1" customWidth="1"/>
    <col min="22" max="22" width="19.44140625" style="1" bestFit="1" customWidth="1"/>
    <col min="23" max="23" width="8.88671875" style="1"/>
    <col min="24" max="28" width="6.88671875" style="1" customWidth="1"/>
    <col min="29" max="29" width="1.5546875" style="1" customWidth="1"/>
    <col min="30" max="30" width="3.77734375" style="1" bestFit="1" customWidth="1"/>
    <col min="31" max="31" width="19.44140625" style="1" bestFit="1" customWidth="1"/>
    <col min="32" max="32" width="9.33203125" style="1" customWidth="1"/>
    <col min="33" max="37" width="6.88671875" style="1" customWidth="1"/>
    <col min="38" max="39" width="1.77734375" style="1" customWidth="1"/>
    <col min="40" max="40" width="4.109375" style="1" customWidth="1"/>
    <col min="41" max="41" width="6.88671875" style="1" customWidth="1"/>
    <col min="42" max="42" width="7" style="1" customWidth="1"/>
    <col min="43" max="43" width="7.21875" style="1" bestFit="1" customWidth="1"/>
    <col min="44" max="44" width="2.33203125" style="1" customWidth="1"/>
    <col min="45" max="16384" width="8.88671875" style="1"/>
  </cols>
  <sheetData>
    <row r="1" spans="1:47" ht="18.600000000000001" thickBot="1" x14ac:dyDescent="0.25">
      <c r="A1" s="1" t="s">
        <v>149</v>
      </c>
      <c r="N1" s="1" t="s">
        <v>5</v>
      </c>
      <c r="O1" s="1" t="s">
        <v>158</v>
      </c>
      <c r="P1" s="1" t="s">
        <v>160</v>
      </c>
      <c r="Q1" s="1" t="s">
        <v>159</v>
      </c>
      <c r="R1" s="126" t="s">
        <v>161</v>
      </c>
      <c r="S1" s="126" t="s">
        <v>162</v>
      </c>
      <c r="W1" s="1" t="s">
        <v>5</v>
      </c>
      <c r="X1" s="1" t="s">
        <v>158</v>
      </c>
      <c r="Y1" s="1" t="s">
        <v>160</v>
      </c>
      <c r="Z1" s="1" t="s">
        <v>159</v>
      </c>
      <c r="AA1" s="126" t="s">
        <v>161</v>
      </c>
      <c r="AB1" s="126" t="s">
        <v>162</v>
      </c>
      <c r="AF1" s="1" t="s">
        <v>5</v>
      </c>
      <c r="AG1" s="1" t="s">
        <v>158</v>
      </c>
      <c r="AH1" s="1" t="s">
        <v>160</v>
      </c>
      <c r="AI1" s="1" t="s">
        <v>159</v>
      </c>
      <c r="AJ1" s="126" t="s">
        <v>161</v>
      </c>
      <c r="AK1" s="126" t="s">
        <v>162</v>
      </c>
      <c r="AO1" s="1" t="s">
        <v>163</v>
      </c>
      <c r="AP1" s="1" t="s">
        <v>164</v>
      </c>
      <c r="AQ1" s="1" t="s">
        <v>159</v>
      </c>
      <c r="AU1" s="1" t="s">
        <v>171</v>
      </c>
    </row>
    <row r="2" spans="1:47" x14ac:dyDescent="0.2">
      <c r="B2" s="67">
        <v>1</v>
      </c>
      <c r="C2" s="61" t="s">
        <v>46</v>
      </c>
      <c r="E2" s="68">
        <v>1</v>
      </c>
      <c r="F2" s="61" t="s">
        <v>84</v>
      </c>
      <c r="H2" s="69">
        <v>1</v>
      </c>
      <c r="I2" s="61" t="s">
        <v>103</v>
      </c>
      <c r="L2" s="70">
        <v>1</v>
      </c>
      <c r="M2" s="61" t="s">
        <v>65</v>
      </c>
      <c r="N2" s="100">
        <v>43933</v>
      </c>
      <c r="O2" s="102">
        <f>P2/Q2</f>
        <v>0.93333333333333335</v>
      </c>
      <c r="P2" s="53">
        <v>28</v>
      </c>
      <c r="Q2" s="103">
        <v>30</v>
      </c>
      <c r="R2" s="44">
        <f>S2/60</f>
        <v>6.9333333333333336</v>
      </c>
      <c r="S2" s="101">
        <v>416</v>
      </c>
      <c r="U2" s="70">
        <v>7</v>
      </c>
      <c r="V2" s="61" t="s">
        <v>152</v>
      </c>
      <c r="W2" s="104">
        <v>43948</v>
      </c>
      <c r="X2" s="102">
        <f>Y2/Z2</f>
        <v>0.96666666666666667</v>
      </c>
      <c r="Y2" s="53">
        <v>29</v>
      </c>
      <c r="Z2" s="103">
        <v>30</v>
      </c>
      <c r="AA2" s="44">
        <f>AB2/60</f>
        <v>1.9833333333333334</v>
      </c>
      <c r="AB2" s="101">
        <v>119</v>
      </c>
      <c r="AD2" s="70">
        <v>11</v>
      </c>
      <c r="AE2" s="61" t="s">
        <v>58</v>
      </c>
      <c r="AF2" s="104">
        <v>43976</v>
      </c>
      <c r="AG2" s="102">
        <f>AH2/AI2</f>
        <v>0.89</v>
      </c>
      <c r="AH2" s="53">
        <v>89</v>
      </c>
      <c r="AI2" s="103">
        <v>100</v>
      </c>
      <c r="AJ2" s="44">
        <f>AK2/60</f>
        <v>12.4</v>
      </c>
      <c r="AK2" s="101">
        <v>744</v>
      </c>
      <c r="AN2" s="105"/>
      <c r="AO2" s="113">
        <f t="shared" ref="AO2:AO8" si="0">AP2/AQ2</f>
        <v>0.91695205479452058</v>
      </c>
      <c r="AP2" s="106">
        <f>SUM(P2:P3,P15:P16,P28:P29,Y2:Y3,Y15,Y28,AH2:AH3,AH15:AH16)</f>
        <v>1071</v>
      </c>
      <c r="AQ2" s="64">
        <f>SUM(Q2:Q3,Q15:Q16,Q28:Q29,Z2:Z3,Z15,Z28,AI2:AI3,AI15:AI16)</f>
        <v>1168</v>
      </c>
    </row>
    <row r="3" spans="1:47" x14ac:dyDescent="0.2">
      <c r="B3" s="67">
        <v>2</v>
      </c>
      <c r="C3" s="61" t="s">
        <v>45</v>
      </c>
      <c r="E3" s="68">
        <v>2</v>
      </c>
      <c r="F3" s="61" t="s">
        <v>85</v>
      </c>
      <c r="H3" s="69">
        <v>2</v>
      </c>
      <c r="I3" s="61" t="s">
        <v>107</v>
      </c>
      <c r="L3" s="70">
        <v>2</v>
      </c>
      <c r="M3" s="61" t="s">
        <v>64</v>
      </c>
      <c r="N3" s="100">
        <v>43933</v>
      </c>
      <c r="O3" s="102">
        <f t="shared" ref="O3:O39" si="1">P3/Q3</f>
        <v>0.8928571428571429</v>
      </c>
      <c r="P3" s="53">
        <v>75</v>
      </c>
      <c r="Q3" s="103">
        <v>84</v>
      </c>
      <c r="R3" s="44">
        <f t="shared" ref="R3:R39" si="2">S3/60</f>
        <v>13.716666666666667</v>
      </c>
      <c r="S3" s="101">
        <v>823</v>
      </c>
      <c r="U3" s="70">
        <v>8</v>
      </c>
      <c r="V3" s="61" t="s">
        <v>67</v>
      </c>
      <c r="W3" s="104">
        <v>43948</v>
      </c>
      <c r="X3" s="102">
        <f t="shared" ref="X3:X13" si="3">Y3/Z3</f>
        <v>0.88</v>
      </c>
      <c r="Y3" s="53">
        <v>110</v>
      </c>
      <c r="Z3" s="103">
        <v>125</v>
      </c>
      <c r="AA3" s="44">
        <f t="shared" ref="AA3:AA39" si="4">AB3/60</f>
        <v>20.683333333333334</v>
      </c>
      <c r="AB3" s="101">
        <v>1241</v>
      </c>
      <c r="AD3" s="70">
        <v>12</v>
      </c>
      <c r="AE3" s="61" t="s">
        <v>55</v>
      </c>
      <c r="AF3" s="104">
        <v>43976</v>
      </c>
      <c r="AG3" s="102">
        <f t="shared" ref="AG3:AG13" si="5">AH3/AI3</f>
        <v>0.94214876033057848</v>
      </c>
      <c r="AH3" s="53">
        <v>114</v>
      </c>
      <c r="AI3" s="103">
        <v>121</v>
      </c>
      <c r="AJ3" s="44">
        <f t="shared" ref="AJ3:AJ39" si="6">AK3/60</f>
        <v>14.366666666666667</v>
      </c>
      <c r="AK3" s="101">
        <v>862</v>
      </c>
      <c r="AN3" s="107"/>
      <c r="AO3" s="114">
        <f t="shared" si="0"/>
        <v>0.86894075403949733</v>
      </c>
      <c r="AP3" s="61">
        <f>SUM(P4,P17,P30,Y4,Y16,Y29,AH4,AH17)</f>
        <v>484</v>
      </c>
      <c r="AQ3" s="65">
        <f>SUM(Q4,Q17,Q30,Z4,Z16,Z29,AI4,AI17)</f>
        <v>557</v>
      </c>
    </row>
    <row r="4" spans="1:47" x14ac:dyDescent="0.2">
      <c r="B4" s="67">
        <v>3</v>
      </c>
      <c r="C4" s="61" t="s">
        <v>42</v>
      </c>
      <c r="E4" s="68">
        <v>3</v>
      </c>
      <c r="F4" s="61" t="s">
        <v>78</v>
      </c>
      <c r="H4" s="69">
        <v>3</v>
      </c>
      <c r="I4" s="61" t="s">
        <v>98</v>
      </c>
      <c r="L4" s="67">
        <v>1</v>
      </c>
      <c r="M4" s="61" t="s">
        <v>46</v>
      </c>
      <c r="N4" s="100">
        <v>43933</v>
      </c>
      <c r="O4" s="102">
        <f t="shared" si="1"/>
        <v>0.90909090909090906</v>
      </c>
      <c r="P4" s="53">
        <v>70</v>
      </c>
      <c r="Q4" s="103">
        <v>77</v>
      </c>
      <c r="R4" s="44">
        <f t="shared" si="2"/>
        <v>40.383333333333333</v>
      </c>
      <c r="S4" s="101">
        <v>2423</v>
      </c>
      <c r="U4" s="67">
        <v>4</v>
      </c>
      <c r="V4" s="61" t="s">
        <v>43</v>
      </c>
      <c r="W4" s="104">
        <v>43948</v>
      </c>
      <c r="X4" s="102">
        <f t="shared" si="3"/>
        <v>0.890625</v>
      </c>
      <c r="Y4" s="53">
        <v>57</v>
      </c>
      <c r="Z4" s="103">
        <v>64</v>
      </c>
      <c r="AA4" s="44">
        <f t="shared" si="4"/>
        <v>14.433333333333334</v>
      </c>
      <c r="AB4" s="101">
        <v>866</v>
      </c>
      <c r="AD4" s="67">
        <v>7</v>
      </c>
      <c r="AE4" s="61" t="s">
        <v>44</v>
      </c>
      <c r="AF4" s="104">
        <v>43976</v>
      </c>
      <c r="AG4" s="102">
        <f t="shared" si="5"/>
        <v>0.92753623188405798</v>
      </c>
      <c r="AH4" s="53">
        <v>64</v>
      </c>
      <c r="AI4" s="103">
        <v>69</v>
      </c>
      <c r="AJ4" s="44">
        <f t="shared" si="6"/>
        <v>8.6666666666666661</v>
      </c>
      <c r="AK4" s="101">
        <v>520</v>
      </c>
      <c r="AN4" s="108"/>
      <c r="AO4" s="114">
        <f t="shared" si="0"/>
        <v>0.90016366612111298</v>
      </c>
      <c r="AP4" s="61">
        <f>SUM(P5,P18,P31,Y5,Y17,Y30,AH5)</f>
        <v>550</v>
      </c>
      <c r="AQ4" s="65">
        <f>SUM(Q5,Q18,Q31,Z5,Z17,Z30,AI5)</f>
        <v>611</v>
      </c>
    </row>
    <row r="5" spans="1:47" x14ac:dyDescent="0.2">
      <c r="B5" s="67">
        <v>4</v>
      </c>
      <c r="C5" s="61" t="s">
        <v>43</v>
      </c>
      <c r="E5" s="68">
        <v>4</v>
      </c>
      <c r="F5" s="61" t="s">
        <v>87</v>
      </c>
      <c r="H5" s="69">
        <v>4</v>
      </c>
      <c r="I5" s="61" t="s">
        <v>106</v>
      </c>
      <c r="L5" s="71">
        <v>1</v>
      </c>
      <c r="M5" s="61" t="s">
        <v>153</v>
      </c>
      <c r="N5" s="100">
        <v>43933</v>
      </c>
      <c r="O5" s="102">
        <f t="shared" si="1"/>
        <v>0.86111111111111116</v>
      </c>
      <c r="P5" s="53">
        <v>93</v>
      </c>
      <c r="Q5" s="103">
        <v>108</v>
      </c>
      <c r="R5" s="44">
        <f t="shared" si="2"/>
        <v>18.8</v>
      </c>
      <c r="S5" s="101">
        <v>1128</v>
      </c>
      <c r="U5" s="71">
        <v>4</v>
      </c>
      <c r="V5" s="61" t="s">
        <v>54</v>
      </c>
      <c r="W5" s="104">
        <v>43948</v>
      </c>
      <c r="X5" s="102">
        <f t="shared" si="3"/>
        <v>0.95522388059701491</v>
      </c>
      <c r="Y5" s="53">
        <v>64</v>
      </c>
      <c r="Z5" s="103">
        <v>67</v>
      </c>
      <c r="AA5" s="44">
        <f t="shared" si="4"/>
        <v>6.5666666666666664</v>
      </c>
      <c r="AB5" s="101">
        <v>394</v>
      </c>
      <c r="AD5" s="71">
        <v>7</v>
      </c>
      <c r="AE5" s="61" t="s">
        <v>52</v>
      </c>
      <c r="AF5" s="104">
        <v>43977</v>
      </c>
      <c r="AG5" s="102">
        <f t="shared" si="5"/>
        <v>0.88235294117647056</v>
      </c>
      <c r="AH5" s="53">
        <v>90</v>
      </c>
      <c r="AI5" s="103">
        <v>102</v>
      </c>
      <c r="AJ5" s="44">
        <f t="shared" si="6"/>
        <v>13.583333333333334</v>
      </c>
      <c r="AK5" s="101">
        <v>815</v>
      </c>
      <c r="AN5" s="74"/>
      <c r="AO5" s="114">
        <f t="shared" si="0"/>
        <v>0.88973162193698951</v>
      </c>
      <c r="AP5" s="61">
        <f>SUM(P6:P8,P19:P21,P32:P34,Y6:Y8,Y18:Y20,Y31:Y34,AH6:AH8,AH18:AH21)</f>
        <v>1525</v>
      </c>
      <c r="AQ5" s="65">
        <f>SUM(Q6:Q8,Q19:Q21,Q32:Q34,Z6:Z8,Z18:Z20,Z31:Z34,AI6:AI8,AI18:AI21)</f>
        <v>1714</v>
      </c>
    </row>
    <row r="6" spans="1:47" x14ac:dyDescent="0.2">
      <c r="B6" s="67">
        <v>5</v>
      </c>
      <c r="C6" s="61" t="s">
        <v>48</v>
      </c>
      <c r="E6" s="68">
        <v>5</v>
      </c>
      <c r="F6" s="61" t="s">
        <v>3</v>
      </c>
      <c r="H6" s="69">
        <v>5</v>
      </c>
      <c r="I6" s="61" t="s">
        <v>109</v>
      </c>
      <c r="L6" s="68">
        <v>3</v>
      </c>
      <c r="M6" s="61" t="s">
        <v>78</v>
      </c>
      <c r="N6" s="100">
        <v>43937</v>
      </c>
      <c r="O6" s="102">
        <f t="shared" si="1"/>
        <v>0.86363636363636365</v>
      </c>
      <c r="P6" s="53">
        <v>38</v>
      </c>
      <c r="Q6" s="103">
        <v>44</v>
      </c>
      <c r="R6" s="44">
        <f t="shared" si="2"/>
        <v>44.033333333333331</v>
      </c>
      <c r="S6" s="101">
        <f>1473+1169</f>
        <v>2642</v>
      </c>
      <c r="U6" s="68">
        <v>13</v>
      </c>
      <c r="V6" s="61" t="s">
        <v>91</v>
      </c>
      <c r="W6" s="104">
        <v>43950</v>
      </c>
      <c r="X6" s="102">
        <f t="shared" si="3"/>
        <v>0.8571428571428571</v>
      </c>
      <c r="Y6" s="53">
        <v>18</v>
      </c>
      <c r="Z6" s="103">
        <v>21</v>
      </c>
      <c r="AA6" s="44">
        <f t="shared" si="4"/>
        <v>3.5</v>
      </c>
      <c r="AB6" s="101">
        <v>210</v>
      </c>
      <c r="AD6" s="68">
        <v>23</v>
      </c>
      <c r="AE6" s="61" t="s">
        <v>95</v>
      </c>
      <c r="AF6" s="104">
        <v>43978</v>
      </c>
      <c r="AG6" s="102">
        <f t="shared" si="5"/>
        <v>0.91891891891891897</v>
      </c>
      <c r="AH6" s="53">
        <v>34</v>
      </c>
      <c r="AI6" s="103">
        <v>37</v>
      </c>
      <c r="AJ6" s="44">
        <f t="shared" si="6"/>
        <v>15</v>
      </c>
      <c r="AK6" s="101">
        <v>900</v>
      </c>
      <c r="AN6" s="109"/>
      <c r="AO6" s="114">
        <f t="shared" si="0"/>
        <v>0.85195936139332362</v>
      </c>
      <c r="AP6" s="61">
        <f>SUM(P9:P10,P22:P23,P35:P36,Y9:Y10,Y21:Y22,Y35:Y36,AH9:AH10,AH22)</f>
        <v>1174</v>
      </c>
      <c r="AQ6" s="65">
        <f>SUM(Q9:Q10,Q22:Q23,Q35:Q36,Z9:Z10,Z21:Z22,Z35:Z36,AI9:AI10,AI22)</f>
        <v>1378</v>
      </c>
    </row>
    <row r="7" spans="1:47" x14ac:dyDescent="0.2">
      <c r="B7" s="67">
        <v>6</v>
      </c>
      <c r="C7" s="61" t="s">
        <v>47</v>
      </c>
      <c r="E7" s="68">
        <v>6</v>
      </c>
      <c r="F7" s="61" t="s">
        <v>76</v>
      </c>
      <c r="H7" s="69">
        <v>6</v>
      </c>
      <c r="I7" s="61" t="s">
        <v>108</v>
      </c>
      <c r="L7" s="68">
        <v>4</v>
      </c>
      <c r="M7" s="61" t="s">
        <v>87</v>
      </c>
      <c r="N7" s="104">
        <v>43939</v>
      </c>
      <c r="O7" s="102">
        <f t="shared" si="1"/>
        <v>0.88571428571428568</v>
      </c>
      <c r="P7" s="53">
        <v>31</v>
      </c>
      <c r="Q7" s="103">
        <v>35</v>
      </c>
      <c r="R7" s="44">
        <f t="shared" si="2"/>
        <v>14</v>
      </c>
      <c r="S7" s="101">
        <v>840</v>
      </c>
      <c r="U7" s="68">
        <v>14</v>
      </c>
      <c r="V7" s="61" t="s">
        <v>75</v>
      </c>
      <c r="W7" s="104">
        <v>43950</v>
      </c>
      <c r="X7" s="102">
        <f t="shared" si="3"/>
        <v>0.90579710144927539</v>
      </c>
      <c r="Y7" s="53">
        <v>125</v>
      </c>
      <c r="Z7" s="103">
        <v>138</v>
      </c>
      <c r="AA7" s="44">
        <f t="shared" si="4"/>
        <v>102.28333333333333</v>
      </c>
      <c r="AB7" s="101">
        <v>6137</v>
      </c>
      <c r="AD7" s="68">
        <v>24</v>
      </c>
      <c r="AE7" s="61" t="s">
        <v>71</v>
      </c>
      <c r="AF7" s="104">
        <v>43978</v>
      </c>
      <c r="AG7" s="102">
        <f t="shared" si="5"/>
        <v>1</v>
      </c>
      <c r="AH7" s="53">
        <v>48</v>
      </c>
      <c r="AI7" s="103">
        <v>48</v>
      </c>
      <c r="AJ7" s="44">
        <f t="shared" si="6"/>
        <v>30</v>
      </c>
      <c r="AK7" s="101">
        <v>1800</v>
      </c>
      <c r="AN7" s="110"/>
      <c r="AO7" s="114">
        <f t="shared" si="0"/>
        <v>0.8567351598173516</v>
      </c>
      <c r="AP7" s="61">
        <f>SUM(P11:P13,P24:P26,P37:P39,Y11:Y13,Y23:Y26,Y37:Y39,AH11:AH13,AH23:AH26)</f>
        <v>1501</v>
      </c>
      <c r="AQ7" s="65">
        <f>SUM(Q11:Q13,Q24:Q26,Q37:Q39,Z11:Z13,Z23:Z26,Z37:Z39,AI11:AI13,AI23:AI26)</f>
        <v>1752</v>
      </c>
    </row>
    <row r="8" spans="1:47" ht="18.600000000000001" thickBot="1" x14ac:dyDescent="0.25">
      <c r="B8" s="67">
        <v>7</v>
      </c>
      <c r="C8" s="61" t="s">
        <v>44</v>
      </c>
      <c r="E8" s="68">
        <v>7</v>
      </c>
      <c r="F8" s="61" t="s">
        <v>90</v>
      </c>
      <c r="H8" s="69">
        <v>7</v>
      </c>
      <c r="I8" s="61" t="s">
        <v>105</v>
      </c>
      <c r="L8" s="68">
        <v>5</v>
      </c>
      <c r="M8" s="61" t="s">
        <v>3</v>
      </c>
      <c r="N8" s="104">
        <v>43939</v>
      </c>
      <c r="O8" s="102">
        <f t="shared" si="1"/>
        <v>0.89937106918238996</v>
      </c>
      <c r="P8" s="53">
        <v>143</v>
      </c>
      <c r="Q8" s="103">
        <v>159</v>
      </c>
      <c r="R8" s="44">
        <f t="shared" si="2"/>
        <v>104.43333333333334</v>
      </c>
      <c r="S8" s="101">
        <v>6266</v>
      </c>
      <c r="U8" s="68">
        <v>15</v>
      </c>
      <c r="V8" s="61" t="s">
        <v>89</v>
      </c>
      <c r="W8" s="104">
        <v>43950</v>
      </c>
      <c r="X8" s="102">
        <f t="shared" si="3"/>
        <v>0.82499999999999996</v>
      </c>
      <c r="Y8" s="53">
        <v>33</v>
      </c>
      <c r="Z8" s="103">
        <v>40</v>
      </c>
      <c r="AA8" s="44">
        <f t="shared" si="4"/>
        <v>24.533333333333335</v>
      </c>
      <c r="AB8" s="101">
        <v>1472</v>
      </c>
      <c r="AD8" s="68">
        <v>25</v>
      </c>
      <c r="AE8" s="61" t="s">
        <v>70</v>
      </c>
      <c r="AF8" s="104">
        <v>43978</v>
      </c>
      <c r="AG8" s="102">
        <f t="shared" si="5"/>
        <v>0.91304347826086951</v>
      </c>
      <c r="AH8" s="53">
        <v>21</v>
      </c>
      <c r="AI8" s="103">
        <v>23</v>
      </c>
      <c r="AJ8" s="44">
        <f t="shared" si="6"/>
        <v>9.5166666666666675</v>
      </c>
      <c r="AK8" s="101">
        <v>571</v>
      </c>
      <c r="AN8" s="111"/>
      <c r="AO8" s="115">
        <f t="shared" si="0"/>
        <v>0.878133704735376</v>
      </c>
      <c r="AP8" s="112">
        <f>SUM(AP2:AP7)</f>
        <v>6305</v>
      </c>
      <c r="AQ8" s="66">
        <f>SUM(AQ2:AQ7)</f>
        <v>7180</v>
      </c>
    </row>
    <row r="9" spans="1:47" x14ac:dyDescent="0.2">
      <c r="B9" s="67">
        <v>8</v>
      </c>
      <c r="C9" s="61" t="s">
        <v>1</v>
      </c>
      <c r="E9" s="68">
        <v>8</v>
      </c>
      <c r="F9" s="61" t="s">
        <v>69</v>
      </c>
      <c r="H9" s="69">
        <v>8</v>
      </c>
      <c r="I9" s="61" t="s">
        <v>104</v>
      </c>
      <c r="L9" s="69">
        <v>1</v>
      </c>
      <c r="M9" s="61" t="s">
        <v>103</v>
      </c>
      <c r="N9" s="104">
        <v>43939</v>
      </c>
      <c r="O9" s="102">
        <f t="shared" si="1"/>
        <v>0.86234817813765186</v>
      </c>
      <c r="P9" s="53">
        <v>213</v>
      </c>
      <c r="Q9" s="103">
        <v>247</v>
      </c>
      <c r="R9" s="44">
        <f t="shared" si="2"/>
        <v>188.06666666666666</v>
      </c>
      <c r="S9" s="101">
        <v>11284</v>
      </c>
      <c r="U9" s="69">
        <v>7</v>
      </c>
      <c r="V9" s="61" t="s">
        <v>105</v>
      </c>
      <c r="W9" s="104">
        <v>43950</v>
      </c>
      <c r="X9" s="102">
        <f t="shared" si="3"/>
        <v>0.86206896551724133</v>
      </c>
      <c r="Y9" s="53">
        <v>50</v>
      </c>
      <c r="Z9" s="103">
        <v>58</v>
      </c>
      <c r="AA9" s="44">
        <f t="shared" si="4"/>
        <v>13.016666666666667</v>
      </c>
      <c r="AB9" s="101">
        <v>781</v>
      </c>
      <c r="AD9" s="69">
        <v>13</v>
      </c>
      <c r="AE9" s="61" t="s">
        <v>96</v>
      </c>
      <c r="AF9" s="104">
        <v>43980</v>
      </c>
      <c r="AG9" s="102">
        <f t="shared" si="5"/>
        <v>0.85964912280701755</v>
      </c>
      <c r="AH9" s="53">
        <v>49</v>
      </c>
      <c r="AI9" s="103">
        <v>57</v>
      </c>
      <c r="AJ9" s="44">
        <f t="shared" si="6"/>
        <v>11.466666666666667</v>
      </c>
      <c r="AK9" s="101">
        <v>688</v>
      </c>
      <c r="AO9" s="1" t="s">
        <v>214</v>
      </c>
    </row>
    <row r="10" spans="1:47" x14ac:dyDescent="0.2">
      <c r="H10" s="69">
        <v>9</v>
      </c>
      <c r="I10" s="61" t="s">
        <v>100</v>
      </c>
      <c r="L10" s="69">
        <v>2</v>
      </c>
      <c r="M10" s="61" t="s">
        <v>107</v>
      </c>
      <c r="N10" s="104">
        <v>43940</v>
      </c>
      <c r="O10" s="102">
        <f t="shared" si="1"/>
        <v>0.86021505376344087</v>
      </c>
      <c r="P10" s="53">
        <v>80</v>
      </c>
      <c r="Q10" s="103">
        <v>93</v>
      </c>
      <c r="R10" s="44">
        <f t="shared" si="2"/>
        <v>21.6</v>
      </c>
      <c r="S10" s="101">
        <v>1296</v>
      </c>
      <c r="U10" s="69">
        <v>8</v>
      </c>
      <c r="V10" s="61" t="s">
        <v>104</v>
      </c>
      <c r="W10" s="104">
        <v>43950</v>
      </c>
      <c r="X10" s="102">
        <f t="shared" si="3"/>
        <v>0.84455958549222798</v>
      </c>
      <c r="Y10" s="53">
        <v>163</v>
      </c>
      <c r="Z10" s="103">
        <v>193</v>
      </c>
      <c r="AA10" s="44">
        <f t="shared" si="4"/>
        <v>82.7</v>
      </c>
      <c r="AB10" s="101">
        <v>4962</v>
      </c>
      <c r="AD10" s="69">
        <v>14</v>
      </c>
      <c r="AE10" s="61" t="s">
        <v>102</v>
      </c>
      <c r="AF10" s="104">
        <v>43980</v>
      </c>
      <c r="AG10" s="102">
        <f t="shared" si="5"/>
        <v>0.9285714285714286</v>
      </c>
      <c r="AH10" s="53">
        <v>13</v>
      </c>
      <c r="AI10" s="103">
        <v>14</v>
      </c>
      <c r="AJ10" s="44">
        <f t="shared" si="6"/>
        <v>1.5166666666666666</v>
      </c>
      <c r="AK10" s="101">
        <v>91</v>
      </c>
    </row>
    <row r="11" spans="1:47" x14ac:dyDescent="0.2">
      <c r="B11" s="71">
        <v>1</v>
      </c>
      <c r="C11" s="61" t="s">
        <v>153</v>
      </c>
      <c r="E11" s="68">
        <v>10</v>
      </c>
      <c r="F11" s="61" t="s">
        <v>82</v>
      </c>
      <c r="H11" s="69">
        <v>10</v>
      </c>
      <c r="I11" s="61" t="s">
        <v>101</v>
      </c>
      <c r="L11" s="72">
        <v>1</v>
      </c>
      <c r="M11" s="118" t="s">
        <v>65</v>
      </c>
      <c r="N11" s="104">
        <v>43940</v>
      </c>
      <c r="O11" s="117">
        <f t="shared" si="1"/>
        <v>0.73529411764705888</v>
      </c>
      <c r="P11" s="53">
        <v>25</v>
      </c>
      <c r="Q11" s="103">
        <v>34</v>
      </c>
      <c r="R11" s="44">
        <f t="shared" si="2"/>
        <v>10.75</v>
      </c>
      <c r="S11" s="101">
        <v>645</v>
      </c>
      <c r="U11" s="72">
        <v>10</v>
      </c>
      <c r="V11" s="61" t="s">
        <v>132</v>
      </c>
      <c r="W11" s="104">
        <v>43951</v>
      </c>
      <c r="X11" s="102">
        <f t="shared" si="3"/>
        <v>0.85074626865671643</v>
      </c>
      <c r="Y11" s="53">
        <v>57</v>
      </c>
      <c r="Z11" s="103">
        <v>67</v>
      </c>
      <c r="AA11" s="44">
        <f t="shared" si="4"/>
        <v>7.2333333333333334</v>
      </c>
      <c r="AB11" s="101">
        <v>434</v>
      </c>
      <c r="AD11" s="72">
        <v>20</v>
      </c>
      <c r="AE11" s="61" t="s">
        <v>113</v>
      </c>
      <c r="AF11" s="104">
        <v>43980</v>
      </c>
      <c r="AG11" s="102">
        <f t="shared" si="5"/>
        <v>0.84745762711864403</v>
      </c>
      <c r="AH11" s="53">
        <v>50</v>
      </c>
      <c r="AI11" s="103">
        <v>59</v>
      </c>
      <c r="AJ11" s="44">
        <f t="shared" si="6"/>
        <v>4.7333333333333334</v>
      </c>
      <c r="AK11" s="101">
        <v>284</v>
      </c>
    </row>
    <row r="12" spans="1:47" x14ac:dyDescent="0.2">
      <c r="B12" s="71">
        <v>2</v>
      </c>
      <c r="C12" s="61" t="s">
        <v>49</v>
      </c>
      <c r="E12" s="68">
        <v>11</v>
      </c>
      <c r="F12" s="61" t="s">
        <v>83</v>
      </c>
      <c r="H12" s="69">
        <v>11</v>
      </c>
      <c r="I12" s="61" t="s">
        <v>110</v>
      </c>
      <c r="L12" s="72">
        <v>2</v>
      </c>
      <c r="M12" s="61" t="s">
        <v>124</v>
      </c>
      <c r="N12" s="104">
        <v>43940</v>
      </c>
      <c r="O12" s="102">
        <f t="shared" si="1"/>
        <v>0.93103448275862066</v>
      </c>
      <c r="P12" s="53">
        <v>27</v>
      </c>
      <c r="Q12" s="103">
        <v>29</v>
      </c>
      <c r="R12" s="44">
        <f t="shared" si="2"/>
        <v>4.5</v>
      </c>
      <c r="S12" s="101">
        <v>270</v>
      </c>
      <c r="U12" s="72">
        <v>11</v>
      </c>
      <c r="V12" s="61" t="s">
        <v>134</v>
      </c>
      <c r="W12" s="104">
        <v>43951</v>
      </c>
      <c r="X12" s="102">
        <f t="shared" si="3"/>
        <v>0.84337349397590367</v>
      </c>
      <c r="Y12" s="53">
        <v>70</v>
      </c>
      <c r="Z12" s="103">
        <v>83</v>
      </c>
      <c r="AA12" s="44">
        <f t="shared" si="4"/>
        <v>13.566666666666666</v>
      </c>
      <c r="AB12" s="101">
        <v>814</v>
      </c>
      <c r="AD12" s="72">
        <v>21</v>
      </c>
      <c r="AE12" s="61" t="s">
        <v>116</v>
      </c>
      <c r="AF12" s="104">
        <v>43981</v>
      </c>
      <c r="AG12" s="102">
        <f t="shared" si="5"/>
        <v>0.88732394366197187</v>
      </c>
      <c r="AH12" s="53">
        <v>63</v>
      </c>
      <c r="AI12" s="103">
        <v>71</v>
      </c>
      <c r="AJ12" s="44">
        <f t="shared" si="6"/>
        <v>10.066666666666666</v>
      </c>
      <c r="AK12" s="101">
        <v>604</v>
      </c>
    </row>
    <row r="13" spans="1:47" x14ac:dyDescent="0.2">
      <c r="B13" s="71">
        <v>3</v>
      </c>
      <c r="C13" s="61" t="s">
        <v>154</v>
      </c>
      <c r="E13" s="68">
        <v>12</v>
      </c>
      <c r="F13" s="61" t="s">
        <v>92</v>
      </c>
      <c r="H13" s="69">
        <v>12</v>
      </c>
      <c r="I13" s="61" t="s">
        <v>97</v>
      </c>
      <c r="L13" s="72">
        <v>3</v>
      </c>
      <c r="M13" s="61" t="s">
        <v>121</v>
      </c>
      <c r="N13" s="104">
        <v>43940</v>
      </c>
      <c r="O13" s="102">
        <f t="shared" si="1"/>
        <v>0.87878787878787878</v>
      </c>
      <c r="P13" s="53">
        <v>29</v>
      </c>
      <c r="Q13" s="103">
        <v>33</v>
      </c>
      <c r="R13" s="44">
        <f t="shared" si="2"/>
        <v>3.35</v>
      </c>
      <c r="S13" s="101">
        <v>201</v>
      </c>
      <c r="U13" s="72">
        <v>12</v>
      </c>
      <c r="V13" s="61" t="s">
        <v>111</v>
      </c>
      <c r="W13" s="104">
        <v>43951</v>
      </c>
      <c r="X13" s="102">
        <f t="shared" si="3"/>
        <v>0.91935483870967738</v>
      </c>
      <c r="Y13" s="53">
        <v>57</v>
      </c>
      <c r="Z13" s="103">
        <v>62</v>
      </c>
      <c r="AA13" s="44">
        <f t="shared" si="4"/>
        <v>10.533333333333333</v>
      </c>
      <c r="AB13" s="101">
        <v>632</v>
      </c>
      <c r="AD13" s="72">
        <v>22</v>
      </c>
      <c r="AE13" s="61" t="s">
        <v>54</v>
      </c>
      <c r="AF13" s="104">
        <v>43981</v>
      </c>
      <c r="AG13" s="102">
        <f t="shared" si="5"/>
        <v>0.9375</v>
      </c>
      <c r="AH13" s="53">
        <v>15</v>
      </c>
      <c r="AI13" s="103">
        <v>16</v>
      </c>
      <c r="AJ13" s="44">
        <f t="shared" si="6"/>
        <v>2.2666666666666666</v>
      </c>
      <c r="AK13" s="101">
        <v>136</v>
      </c>
    </row>
    <row r="14" spans="1:47" x14ac:dyDescent="0.2">
      <c r="B14" s="71">
        <v>4</v>
      </c>
      <c r="C14" s="61" t="s">
        <v>54</v>
      </c>
      <c r="E14" s="68">
        <v>13</v>
      </c>
      <c r="F14" s="61" t="s">
        <v>91</v>
      </c>
      <c r="H14" s="69">
        <v>13</v>
      </c>
      <c r="I14" s="61" t="s">
        <v>96</v>
      </c>
      <c r="O14" s="3"/>
      <c r="Q14" s="1">
        <f>SUM(Q2:Q13)</f>
        <v>973</v>
      </c>
      <c r="R14" s="63"/>
      <c r="X14" s="3"/>
      <c r="Z14" s="1">
        <f>SUM(Z2:Z13)</f>
        <v>948</v>
      </c>
      <c r="AA14" s="63"/>
      <c r="AG14" s="3"/>
      <c r="AI14" s="1">
        <f>SUM(AI2:AI13)</f>
        <v>717</v>
      </c>
      <c r="AJ14" s="63"/>
    </row>
    <row r="15" spans="1:47" x14ac:dyDescent="0.2">
      <c r="B15" s="71">
        <v>5</v>
      </c>
      <c r="C15" s="61" t="s">
        <v>53</v>
      </c>
      <c r="E15" s="68">
        <v>14</v>
      </c>
      <c r="F15" s="61" t="s">
        <v>75</v>
      </c>
      <c r="H15" s="69">
        <v>14</v>
      </c>
      <c r="I15" s="61" t="s">
        <v>102</v>
      </c>
      <c r="L15" s="70">
        <v>3</v>
      </c>
      <c r="M15" s="118" t="s">
        <v>57</v>
      </c>
      <c r="N15" s="104">
        <v>43940</v>
      </c>
      <c r="O15" s="117">
        <f t="shared" si="1"/>
        <v>0.77777777777777779</v>
      </c>
      <c r="P15" s="53">
        <v>28</v>
      </c>
      <c r="Q15" s="103">
        <v>36</v>
      </c>
      <c r="R15" s="44">
        <f t="shared" si="2"/>
        <v>5.4833333333333334</v>
      </c>
      <c r="S15" s="101">
        <v>329</v>
      </c>
      <c r="U15" s="70">
        <v>9</v>
      </c>
      <c r="V15" s="61" t="s">
        <v>61</v>
      </c>
      <c r="W15" s="104">
        <v>43951</v>
      </c>
      <c r="X15" s="102">
        <f t="shared" ref="X15:X26" si="7">Y15/Z15</f>
        <v>0.94360902255639101</v>
      </c>
      <c r="Y15" s="53">
        <v>251</v>
      </c>
      <c r="Z15" s="103">
        <v>266</v>
      </c>
      <c r="AA15" s="44">
        <f t="shared" si="4"/>
        <v>63.6</v>
      </c>
      <c r="AB15" s="101">
        <v>3816</v>
      </c>
      <c r="AD15" s="70">
        <v>13</v>
      </c>
      <c r="AE15" s="61" t="s">
        <v>60</v>
      </c>
      <c r="AF15" s="104">
        <v>43981</v>
      </c>
      <c r="AG15" s="102">
        <f t="shared" ref="AG15:AG26" si="8">AH15/AI15</f>
        <v>0.98529411764705888</v>
      </c>
      <c r="AH15" s="53">
        <v>67</v>
      </c>
      <c r="AI15" s="103">
        <v>68</v>
      </c>
      <c r="AJ15" s="44">
        <f t="shared" si="6"/>
        <v>4.666666666666667</v>
      </c>
      <c r="AK15" s="101">
        <v>280</v>
      </c>
    </row>
    <row r="16" spans="1:47" x14ac:dyDescent="0.2">
      <c r="B16" s="71">
        <v>6</v>
      </c>
      <c r="C16" s="61" t="s">
        <v>1</v>
      </c>
      <c r="E16" s="68">
        <v>15</v>
      </c>
      <c r="F16" s="61" t="s">
        <v>89</v>
      </c>
      <c r="H16" s="69">
        <v>15</v>
      </c>
      <c r="I16" s="61" t="s">
        <v>99</v>
      </c>
      <c r="L16" s="70">
        <v>4</v>
      </c>
      <c r="M16" s="61" t="s">
        <v>54</v>
      </c>
      <c r="N16" s="104">
        <v>43940</v>
      </c>
      <c r="O16" s="102">
        <f t="shared" si="1"/>
        <v>0.94339622641509435</v>
      </c>
      <c r="P16" s="53">
        <v>50</v>
      </c>
      <c r="Q16" s="103">
        <v>53</v>
      </c>
      <c r="R16" s="44">
        <f t="shared" si="2"/>
        <v>7.85</v>
      </c>
      <c r="S16" s="101">
        <v>471</v>
      </c>
      <c r="U16" s="67">
        <v>5</v>
      </c>
      <c r="V16" s="61" t="s">
        <v>48</v>
      </c>
      <c r="W16" s="104">
        <v>43953</v>
      </c>
      <c r="X16" s="102">
        <f t="shared" si="7"/>
        <v>0.82499999999999996</v>
      </c>
      <c r="Y16" s="53">
        <v>99</v>
      </c>
      <c r="Z16" s="103">
        <v>120</v>
      </c>
      <c r="AA16" s="44">
        <f t="shared" si="4"/>
        <v>100</v>
      </c>
      <c r="AB16" s="101">
        <v>6000</v>
      </c>
      <c r="AD16" s="70">
        <v>14</v>
      </c>
      <c r="AE16" s="61" t="s">
        <v>66</v>
      </c>
      <c r="AF16" s="104">
        <v>43981</v>
      </c>
      <c r="AG16" s="102">
        <f t="shared" si="8"/>
        <v>0.90909090909090906</v>
      </c>
      <c r="AH16" s="53">
        <v>10</v>
      </c>
      <c r="AI16" s="103">
        <v>11</v>
      </c>
      <c r="AJ16" s="44">
        <f t="shared" si="6"/>
        <v>0.91666666666666663</v>
      </c>
      <c r="AK16" s="101">
        <v>55</v>
      </c>
    </row>
    <row r="17" spans="2:46" x14ac:dyDescent="0.2">
      <c r="B17" s="71">
        <v>7</v>
      </c>
      <c r="C17" s="61" t="s">
        <v>52</v>
      </c>
      <c r="E17" s="68">
        <v>16</v>
      </c>
      <c r="F17" s="61" t="s">
        <v>72</v>
      </c>
      <c r="L17" s="67">
        <v>2</v>
      </c>
      <c r="M17" s="61" t="s">
        <v>45</v>
      </c>
      <c r="N17" s="104">
        <v>43940</v>
      </c>
      <c r="O17" s="102">
        <f t="shared" si="1"/>
        <v>0.8</v>
      </c>
      <c r="P17" s="53">
        <v>52</v>
      </c>
      <c r="Q17" s="103">
        <v>65</v>
      </c>
      <c r="R17" s="44">
        <f t="shared" si="2"/>
        <v>14.3</v>
      </c>
      <c r="S17" s="101">
        <v>858</v>
      </c>
      <c r="U17" s="71">
        <v>5</v>
      </c>
      <c r="V17" s="61" t="s">
        <v>53</v>
      </c>
      <c r="W17" s="104">
        <v>43953</v>
      </c>
      <c r="X17" s="102">
        <f t="shared" si="7"/>
        <v>0.84285714285714286</v>
      </c>
      <c r="Y17" s="53">
        <v>59</v>
      </c>
      <c r="Z17" s="103">
        <v>70</v>
      </c>
      <c r="AA17" s="44">
        <f t="shared" si="4"/>
        <v>12.483333333333333</v>
      </c>
      <c r="AB17" s="101">
        <v>749</v>
      </c>
      <c r="AD17" s="67">
        <v>8</v>
      </c>
      <c r="AE17" s="61" t="s">
        <v>1</v>
      </c>
      <c r="AF17" s="104">
        <v>43981</v>
      </c>
      <c r="AG17" s="102">
        <f t="shared" si="8"/>
        <v>0.88235294117647056</v>
      </c>
      <c r="AH17" s="53">
        <v>45</v>
      </c>
      <c r="AI17" s="103">
        <v>51</v>
      </c>
      <c r="AJ17" s="44">
        <f t="shared" si="6"/>
        <v>3.5166666666666666</v>
      </c>
      <c r="AK17" s="101">
        <v>211</v>
      </c>
    </row>
    <row r="18" spans="2:46" x14ac:dyDescent="0.2">
      <c r="E18" s="68">
        <v>17</v>
      </c>
      <c r="F18" s="61" t="s">
        <v>79</v>
      </c>
      <c r="H18" s="72">
        <v>1</v>
      </c>
      <c r="I18" s="61" t="s">
        <v>65</v>
      </c>
      <c r="L18" s="71">
        <v>2</v>
      </c>
      <c r="M18" s="61" t="s">
        <v>49</v>
      </c>
      <c r="N18" s="104">
        <v>43940</v>
      </c>
      <c r="O18" s="102">
        <f t="shared" si="1"/>
        <v>0.90434782608695652</v>
      </c>
      <c r="P18" s="53">
        <v>104</v>
      </c>
      <c r="Q18" s="103">
        <v>115</v>
      </c>
      <c r="R18" s="44">
        <f t="shared" si="2"/>
        <v>18.966666666666665</v>
      </c>
      <c r="S18" s="101">
        <v>1138</v>
      </c>
      <c r="U18" s="68">
        <v>16</v>
      </c>
      <c r="V18" s="61" t="s">
        <v>72</v>
      </c>
      <c r="W18" s="104">
        <v>43953</v>
      </c>
      <c r="X18" s="102">
        <f t="shared" si="7"/>
        <v>0.83333333333333337</v>
      </c>
      <c r="Y18" s="53">
        <v>35</v>
      </c>
      <c r="Z18" s="103">
        <v>42</v>
      </c>
      <c r="AA18" s="44">
        <f t="shared" si="4"/>
        <v>26.416666666666668</v>
      </c>
      <c r="AB18" s="101">
        <v>1585</v>
      </c>
      <c r="AD18" s="68">
        <v>26</v>
      </c>
      <c r="AE18" s="118" t="s">
        <v>77</v>
      </c>
      <c r="AF18" s="104">
        <v>43982</v>
      </c>
      <c r="AG18" s="117">
        <f t="shared" si="8"/>
        <v>0.7857142857142857</v>
      </c>
      <c r="AH18" s="53">
        <v>11</v>
      </c>
      <c r="AI18" s="103">
        <v>14</v>
      </c>
      <c r="AJ18" s="44">
        <f t="shared" si="6"/>
        <v>7.9666666666666668</v>
      </c>
      <c r="AK18" s="101">
        <v>478</v>
      </c>
    </row>
    <row r="19" spans="2:46" x14ac:dyDescent="0.2">
      <c r="B19" s="70">
        <v>1</v>
      </c>
      <c r="C19" s="61" t="s">
        <v>65</v>
      </c>
      <c r="E19" s="68">
        <v>18</v>
      </c>
      <c r="F19" s="61" t="s">
        <v>80</v>
      </c>
      <c r="H19" s="72">
        <v>2</v>
      </c>
      <c r="I19" s="61" t="s">
        <v>124</v>
      </c>
      <c r="L19" s="68">
        <v>6</v>
      </c>
      <c r="M19" s="61" t="s">
        <v>76</v>
      </c>
      <c r="N19" s="104">
        <v>43940</v>
      </c>
      <c r="O19" s="102">
        <f t="shared" si="1"/>
        <v>0.92452830188679247</v>
      </c>
      <c r="P19" s="53">
        <v>49</v>
      </c>
      <c r="Q19" s="103">
        <v>53</v>
      </c>
      <c r="R19" s="44">
        <f t="shared" si="2"/>
        <v>49.116666666666667</v>
      </c>
      <c r="S19" s="101">
        <v>2947</v>
      </c>
      <c r="U19" s="68">
        <v>17</v>
      </c>
      <c r="V19" s="127" t="s">
        <v>79</v>
      </c>
      <c r="W19" s="104">
        <v>43967</v>
      </c>
      <c r="X19" s="102">
        <f t="shared" si="7"/>
        <v>0.93103448275862066</v>
      </c>
      <c r="Y19" s="53">
        <v>54</v>
      </c>
      <c r="Z19" s="103">
        <v>58</v>
      </c>
      <c r="AA19" s="44">
        <f t="shared" si="4"/>
        <v>28.933333333333334</v>
      </c>
      <c r="AB19" s="101">
        <v>1736</v>
      </c>
      <c r="AD19" s="68">
        <v>27</v>
      </c>
      <c r="AE19" s="61" t="s">
        <v>93</v>
      </c>
      <c r="AF19" s="104">
        <v>43982</v>
      </c>
      <c r="AG19" s="102">
        <f t="shared" si="8"/>
        <v>0.82894736842105265</v>
      </c>
      <c r="AH19" s="53">
        <v>63</v>
      </c>
      <c r="AI19" s="103">
        <v>76</v>
      </c>
      <c r="AJ19" s="44">
        <f t="shared" si="6"/>
        <v>44.033333333333331</v>
      </c>
      <c r="AK19" s="101">
        <v>2642</v>
      </c>
    </row>
    <row r="20" spans="2:46" x14ac:dyDescent="0.2">
      <c r="B20" s="70">
        <v>2</v>
      </c>
      <c r="C20" s="61" t="s">
        <v>64</v>
      </c>
      <c r="E20" s="68">
        <v>19</v>
      </c>
      <c r="F20" s="61" t="s">
        <v>86</v>
      </c>
      <c r="H20" s="72">
        <v>3</v>
      </c>
      <c r="I20" s="61" t="s">
        <v>121</v>
      </c>
      <c r="L20" s="68">
        <v>7</v>
      </c>
      <c r="M20" s="61" t="s">
        <v>90</v>
      </c>
      <c r="N20" s="104">
        <v>43940</v>
      </c>
      <c r="O20" s="102">
        <f t="shared" si="1"/>
        <v>0.88888888888888884</v>
      </c>
      <c r="P20" s="53">
        <v>176</v>
      </c>
      <c r="Q20" s="103">
        <v>198</v>
      </c>
      <c r="R20" s="44">
        <f t="shared" si="2"/>
        <v>36.75</v>
      </c>
      <c r="S20" s="101">
        <v>2205</v>
      </c>
      <c r="U20" s="68">
        <v>18</v>
      </c>
      <c r="V20" s="127" t="s">
        <v>80</v>
      </c>
      <c r="W20" s="104">
        <v>43967</v>
      </c>
      <c r="X20" s="102">
        <f t="shared" si="7"/>
        <v>0.9285714285714286</v>
      </c>
      <c r="Y20" s="53">
        <v>39</v>
      </c>
      <c r="Z20" s="103">
        <v>42</v>
      </c>
      <c r="AA20" s="44">
        <f t="shared" si="4"/>
        <v>29.416666666666668</v>
      </c>
      <c r="AB20" s="101">
        <v>1765</v>
      </c>
      <c r="AD20" s="68">
        <v>28</v>
      </c>
      <c r="AE20" s="61" t="s">
        <v>68</v>
      </c>
      <c r="AF20" s="104">
        <v>43982</v>
      </c>
      <c r="AG20" s="102">
        <f t="shared" si="8"/>
        <v>0.9555555555555556</v>
      </c>
      <c r="AH20" s="53">
        <v>43</v>
      </c>
      <c r="AI20" s="103">
        <v>45</v>
      </c>
      <c r="AJ20" s="44">
        <f t="shared" si="6"/>
        <v>18.733333333333334</v>
      </c>
      <c r="AK20" s="101">
        <v>1124</v>
      </c>
    </row>
    <row r="21" spans="2:46" x14ac:dyDescent="0.2">
      <c r="B21" s="70">
        <v>3</v>
      </c>
      <c r="C21" s="61" t="s">
        <v>57</v>
      </c>
      <c r="E21" s="68">
        <v>20</v>
      </c>
      <c r="F21" s="61" t="s">
        <v>88</v>
      </c>
      <c r="H21" s="72">
        <v>4</v>
      </c>
      <c r="I21" s="61" t="s">
        <v>115</v>
      </c>
      <c r="L21" s="68">
        <v>8</v>
      </c>
      <c r="M21" s="61" t="s">
        <v>69</v>
      </c>
      <c r="N21" s="104">
        <v>43941</v>
      </c>
      <c r="O21" s="102">
        <f t="shared" si="1"/>
        <v>0.85057471264367812</v>
      </c>
      <c r="P21" s="53">
        <v>74</v>
      </c>
      <c r="Q21" s="103">
        <v>87</v>
      </c>
      <c r="R21" s="44">
        <f t="shared" si="2"/>
        <v>46.916666666666664</v>
      </c>
      <c r="S21" s="101">
        <v>2815</v>
      </c>
      <c r="U21" s="69">
        <v>9</v>
      </c>
      <c r="V21" s="61" t="s">
        <v>100</v>
      </c>
      <c r="W21" s="104">
        <v>43954</v>
      </c>
      <c r="X21" s="102">
        <f t="shared" si="7"/>
        <v>0.86507936507936511</v>
      </c>
      <c r="Y21" s="53">
        <v>109</v>
      </c>
      <c r="Z21" s="103">
        <v>126</v>
      </c>
      <c r="AA21" s="44">
        <f t="shared" si="4"/>
        <v>33.9</v>
      </c>
      <c r="AB21" s="101">
        <v>2034</v>
      </c>
      <c r="AD21" s="68">
        <v>29</v>
      </c>
      <c r="AE21" s="61" t="s">
        <v>73</v>
      </c>
      <c r="AF21" s="104">
        <v>43982</v>
      </c>
      <c r="AG21" s="102">
        <f t="shared" si="8"/>
        <v>1</v>
      </c>
      <c r="AH21" s="53">
        <v>5</v>
      </c>
      <c r="AI21" s="103">
        <v>5</v>
      </c>
      <c r="AJ21" s="44">
        <f t="shared" si="6"/>
        <v>3.1166666666666667</v>
      </c>
      <c r="AK21" s="101">
        <v>187</v>
      </c>
    </row>
    <row r="22" spans="2:46" x14ac:dyDescent="0.2">
      <c r="B22" s="70">
        <v>4</v>
      </c>
      <c r="C22" s="61" t="s">
        <v>54</v>
      </c>
      <c r="E22" s="68">
        <v>21</v>
      </c>
      <c r="F22" s="61" t="s">
        <v>94</v>
      </c>
      <c r="H22" s="72">
        <v>5</v>
      </c>
      <c r="I22" s="61" t="s">
        <v>114</v>
      </c>
      <c r="L22" s="69">
        <v>3</v>
      </c>
      <c r="M22" s="61" t="s">
        <v>98</v>
      </c>
      <c r="N22" s="104">
        <v>43942</v>
      </c>
      <c r="O22" s="102">
        <f t="shared" si="1"/>
        <v>0.85074626865671643</v>
      </c>
      <c r="P22" s="53">
        <v>57</v>
      </c>
      <c r="Q22" s="103">
        <v>67</v>
      </c>
      <c r="R22" s="44">
        <f t="shared" si="2"/>
        <v>7.6333333333333337</v>
      </c>
      <c r="S22" s="101">
        <v>458</v>
      </c>
      <c r="U22" s="69">
        <v>10</v>
      </c>
      <c r="V22" s="61" t="s">
        <v>101</v>
      </c>
      <c r="W22" s="104">
        <v>43954</v>
      </c>
      <c r="X22" s="102">
        <f t="shared" si="7"/>
        <v>0.88461538461538458</v>
      </c>
      <c r="Y22" s="53">
        <v>161</v>
      </c>
      <c r="Z22" s="103">
        <v>182</v>
      </c>
      <c r="AA22" s="44">
        <f t="shared" si="4"/>
        <v>49.75</v>
      </c>
      <c r="AB22" s="101">
        <v>2985</v>
      </c>
      <c r="AD22" s="69">
        <v>15</v>
      </c>
      <c r="AE22" s="61" t="s">
        <v>99</v>
      </c>
      <c r="AF22" s="104">
        <v>43981</v>
      </c>
      <c r="AG22" s="102">
        <f t="shared" si="8"/>
        <v>1</v>
      </c>
      <c r="AH22" s="53">
        <v>1</v>
      </c>
      <c r="AI22" s="103">
        <v>1</v>
      </c>
      <c r="AJ22" s="44">
        <f t="shared" si="6"/>
        <v>6.6666666666666666E-2</v>
      </c>
      <c r="AK22" s="101">
        <v>4</v>
      </c>
      <c r="AS22" s="2">
        <v>43940</v>
      </c>
      <c r="AT22" s="1">
        <f>SUM(Q10:Q13,Q15:Q20)</f>
        <v>709</v>
      </c>
    </row>
    <row r="23" spans="2:46" x14ac:dyDescent="0.2">
      <c r="B23" s="70">
        <v>5</v>
      </c>
      <c r="C23" s="61" t="s">
        <v>63</v>
      </c>
      <c r="E23" s="68">
        <v>22</v>
      </c>
      <c r="F23" s="61" t="s">
        <v>81</v>
      </c>
      <c r="H23" s="72">
        <v>6</v>
      </c>
      <c r="I23" s="61" t="s">
        <v>128</v>
      </c>
      <c r="L23" s="69">
        <v>4</v>
      </c>
      <c r="M23" s="118" t="s">
        <v>106</v>
      </c>
      <c r="N23" s="104">
        <v>43942</v>
      </c>
      <c r="O23" s="117">
        <f t="shared" si="1"/>
        <v>0.78048780487804881</v>
      </c>
      <c r="P23" s="53">
        <v>32</v>
      </c>
      <c r="Q23" s="103">
        <v>41</v>
      </c>
      <c r="R23" s="44">
        <f t="shared" si="2"/>
        <v>5.3666666666666663</v>
      </c>
      <c r="S23" s="101">
        <v>322</v>
      </c>
      <c r="U23" s="72">
        <v>13</v>
      </c>
      <c r="V23" s="61" t="s">
        <v>123</v>
      </c>
      <c r="W23" s="104">
        <v>43955</v>
      </c>
      <c r="X23" s="102">
        <f t="shared" si="7"/>
        <v>0.92207792207792205</v>
      </c>
      <c r="Y23" s="53">
        <v>71</v>
      </c>
      <c r="Z23" s="103">
        <v>77</v>
      </c>
      <c r="AA23" s="44">
        <f t="shared" si="4"/>
        <v>17.583333333333332</v>
      </c>
      <c r="AB23" s="101">
        <v>1055</v>
      </c>
      <c r="AD23" s="72">
        <v>23</v>
      </c>
      <c r="AE23" s="61" t="s">
        <v>112</v>
      </c>
      <c r="AF23" s="104">
        <v>43981</v>
      </c>
      <c r="AG23" s="102">
        <f t="shared" si="8"/>
        <v>0.93939393939393945</v>
      </c>
      <c r="AH23" s="53">
        <v>62</v>
      </c>
      <c r="AI23" s="103">
        <v>66</v>
      </c>
      <c r="AJ23" s="44">
        <f t="shared" si="6"/>
        <v>7.65</v>
      </c>
      <c r="AK23" s="101">
        <v>459</v>
      </c>
    </row>
    <row r="24" spans="2:46" x14ac:dyDescent="0.2">
      <c r="B24" s="70">
        <v>6</v>
      </c>
      <c r="C24" s="61" t="s">
        <v>56</v>
      </c>
      <c r="E24" s="68">
        <v>23</v>
      </c>
      <c r="F24" s="61" t="s">
        <v>95</v>
      </c>
      <c r="H24" s="72">
        <v>7</v>
      </c>
      <c r="I24" s="61" t="s">
        <v>130</v>
      </c>
      <c r="L24" s="72">
        <v>4</v>
      </c>
      <c r="M24" s="61" t="s">
        <v>115</v>
      </c>
      <c r="N24" s="104">
        <v>43943</v>
      </c>
      <c r="O24" s="102">
        <f t="shared" si="1"/>
        <v>0.81176470588235294</v>
      </c>
      <c r="P24" s="53">
        <v>138</v>
      </c>
      <c r="Q24" s="103">
        <v>170</v>
      </c>
      <c r="R24" s="44">
        <f t="shared" si="2"/>
        <v>20.3</v>
      </c>
      <c r="S24" s="101">
        <v>1218</v>
      </c>
      <c r="U24" s="72">
        <v>14</v>
      </c>
      <c r="V24" s="118" t="s">
        <v>126</v>
      </c>
      <c r="W24" s="104">
        <v>43955</v>
      </c>
      <c r="X24" s="117">
        <f t="shared" si="7"/>
        <v>0.78048780487804881</v>
      </c>
      <c r="Y24" s="53">
        <v>32</v>
      </c>
      <c r="Z24" s="103">
        <v>41</v>
      </c>
      <c r="AA24" s="44">
        <f t="shared" si="4"/>
        <v>20</v>
      </c>
      <c r="AB24" s="101">
        <v>1200</v>
      </c>
      <c r="AD24" s="72">
        <v>24</v>
      </c>
      <c r="AE24" s="61" t="s">
        <v>129</v>
      </c>
      <c r="AF24" s="104">
        <v>43982</v>
      </c>
      <c r="AG24" s="102">
        <f t="shared" si="8"/>
        <v>0.88888888888888884</v>
      </c>
      <c r="AH24" s="53">
        <v>40</v>
      </c>
      <c r="AI24" s="103">
        <v>45</v>
      </c>
      <c r="AJ24" s="44">
        <f t="shared" si="6"/>
        <v>5</v>
      </c>
      <c r="AK24" s="101">
        <v>300</v>
      </c>
    </row>
    <row r="25" spans="2:46" x14ac:dyDescent="0.2">
      <c r="B25" s="70">
        <v>7</v>
      </c>
      <c r="C25" s="61" t="s">
        <v>62</v>
      </c>
      <c r="E25" s="68">
        <v>24</v>
      </c>
      <c r="F25" s="61" t="s">
        <v>71</v>
      </c>
      <c r="H25" s="72">
        <v>8</v>
      </c>
      <c r="I25" s="61" t="s">
        <v>119</v>
      </c>
      <c r="L25" s="72">
        <v>5</v>
      </c>
      <c r="M25" s="61" t="s">
        <v>114</v>
      </c>
      <c r="N25" s="104">
        <v>43944</v>
      </c>
      <c r="O25" s="102">
        <f t="shared" si="1"/>
        <v>0.80821917808219179</v>
      </c>
      <c r="P25" s="53">
        <v>59</v>
      </c>
      <c r="Q25" s="103">
        <v>73</v>
      </c>
      <c r="R25" s="44">
        <f t="shared" si="2"/>
        <v>11.616666666666667</v>
      </c>
      <c r="S25" s="101">
        <v>697</v>
      </c>
      <c r="U25" s="72">
        <v>15</v>
      </c>
      <c r="V25" s="61" t="s">
        <v>133</v>
      </c>
      <c r="W25" s="104">
        <v>43955</v>
      </c>
      <c r="X25" s="102">
        <f t="shared" si="7"/>
        <v>0.92105263157894735</v>
      </c>
      <c r="Y25" s="53">
        <v>70</v>
      </c>
      <c r="Z25" s="103">
        <v>76</v>
      </c>
      <c r="AA25" s="44">
        <f t="shared" si="4"/>
        <v>58.516666666666666</v>
      </c>
      <c r="AB25" s="101">
        <v>3511</v>
      </c>
      <c r="AD25" s="72">
        <v>25</v>
      </c>
      <c r="AE25" s="61" t="s">
        <v>125</v>
      </c>
      <c r="AF25" s="104">
        <v>43982</v>
      </c>
      <c r="AG25" s="102">
        <f t="shared" si="8"/>
        <v>0.84615384615384615</v>
      </c>
      <c r="AH25" s="53">
        <v>33</v>
      </c>
      <c r="AI25" s="103">
        <v>39</v>
      </c>
      <c r="AJ25" s="44">
        <f t="shared" si="6"/>
        <v>2.9666666666666668</v>
      </c>
      <c r="AK25" s="101">
        <v>178</v>
      </c>
      <c r="AP25" s="1">
        <f>AI14+AI27+Z33+Z34-AI2-Z34-Z33</f>
        <v>1039</v>
      </c>
      <c r="AQ25" s="1">
        <f>AP25/5</f>
        <v>207.8</v>
      </c>
    </row>
    <row r="26" spans="2:46" x14ac:dyDescent="0.2">
      <c r="B26" s="70">
        <v>8</v>
      </c>
      <c r="C26" s="61" t="s">
        <v>67</v>
      </c>
      <c r="E26" s="68">
        <v>25</v>
      </c>
      <c r="F26" s="61" t="s">
        <v>70</v>
      </c>
      <c r="H26" s="72">
        <v>9</v>
      </c>
      <c r="I26" s="61" t="s">
        <v>118</v>
      </c>
      <c r="L26" s="72">
        <v>6</v>
      </c>
      <c r="M26" s="61" t="s">
        <v>128</v>
      </c>
      <c r="N26" s="104">
        <v>43945</v>
      </c>
      <c r="O26" s="102">
        <f t="shared" si="1"/>
        <v>0.90361445783132532</v>
      </c>
      <c r="P26" s="53">
        <v>75</v>
      </c>
      <c r="Q26" s="103">
        <v>83</v>
      </c>
      <c r="R26" s="44">
        <f t="shared" si="2"/>
        <v>10</v>
      </c>
      <c r="S26" s="101">
        <v>600</v>
      </c>
      <c r="U26" s="72">
        <v>16</v>
      </c>
      <c r="V26" s="61" t="s">
        <v>127</v>
      </c>
      <c r="W26" s="104">
        <v>43955</v>
      </c>
      <c r="X26" s="102">
        <f t="shared" si="7"/>
        <v>0.84090909090909094</v>
      </c>
      <c r="Y26" s="53">
        <v>74</v>
      </c>
      <c r="Z26" s="103">
        <v>88</v>
      </c>
      <c r="AA26" s="44">
        <f t="shared" si="4"/>
        <v>13.466666666666667</v>
      </c>
      <c r="AB26" s="101">
        <v>808</v>
      </c>
      <c r="AD26" s="72">
        <v>26</v>
      </c>
      <c r="AE26" s="61" t="s">
        <v>131</v>
      </c>
      <c r="AF26" s="104">
        <v>43982</v>
      </c>
      <c r="AG26" s="102">
        <f t="shared" si="8"/>
        <v>1</v>
      </c>
      <c r="AH26" s="53">
        <v>1</v>
      </c>
      <c r="AI26" s="103">
        <v>1</v>
      </c>
      <c r="AJ26" s="44">
        <f t="shared" si="6"/>
        <v>0.21666666666666667</v>
      </c>
      <c r="AK26" s="101">
        <v>13</v>
      </c>
      <c r="AP26" s="1">
        <f>Z32+Z33+Z34+AI27+AI14</f>
        <v>1418</v>
      </c>
    </row>
    <row r="27" spans="2:46" ht="18.600000000000001" thickBot="1" x14ac:dyDescent="0.25">
      <c r="B27" s="70">
        <v>9</v>
      </c>
      <c r="C27" s="61" t="s">
        <v>61</v>
      </c>
      <c r="E27" s="68">
        <v>26</v>
      </c>
      <c r="F27" s="61" t="s">
        <v>77</v>
      </c>
      <c r="H27" s="72">
        <v>10</v>
      </c>
      <c r="I27" s="61" t="s">
        <v>132</v>
      </c>
      <c r="O27" s="3"/>
      <c r="Q27" s="1">
        <f>SUM(Q15:Q26)</f>
        <v>1041</v>
      </c>
      <c r="R27" s="63"/>
      <c r="X27" s="3"/>
      <c r="Z27" s="1">
        <f>SUM(Z15:Z26)</f>
        <v>1188</v>
      </c>
      <c r="AA27" s="63"/>
      <c r="AG27" s="3"/>
      <c r="AI27" s="1">
        <f>SUM(AI15:AI26)</f>
        <v>422</v>
      </c>
      <c r="AJ27" s="63"/>
    </row>
    <row r="28" spans="2:46" x14ac:dyDescent="0.2">
      <c r="B28" s="70">
        <v>10</v>
      </c>
      <c r="C28" s="61" t="s">
        <v>59</v>
      </c>
      <c r="E28" s="68">
        <v>27</v>
      </c>
      <c r="F28" s="61" t="s">
        <v>93</v>
      </c>
      <c r="H28" s="72">
        <v>11</v>
      </c>
      <c r="I28" s="61" t="s">
        <v>134</v>
      </c>
      <c r="L28" s="70">
        <v>5</v>
      </c>
      <c r="M28" s="61" t="s">
        <v>63</v>
      </c>
      <c r="N28" s="104">
        <v>43945</v>
      </c>
      <c r="O28" s="102">
        <f t="shared" si="1"/>
        <v>0.92307692307692313</v>
      </c>
      <c r="P28" s="53">
        <v>48</v>
      </c>
      <c r="Q28" s="103">
        <v>52</v>
      </c>
      <c r="R28" s="44">
        <f t="shared" si="2"/>
        <v>4.0666666666666664</v>
      </c>
      <c r="S28" s="101">
        <v>244</v>
      </c>
      <c r="U28" s="70">
        <v>10</v>
      </c>
      <c r="V28" s="61" t="s">
        <v>59</v>
      </c>
      <c r="W28" s="104">
        <v>43959</v>
      </c>
      <c r="X28" s="102">
        <f t="shared" ref="X28:X39" si="9">Y28/Z28</f>
        <v>0.89864864864864868</v>
      </c>
      <c r="Y28" s="53">
        <v>133</v>
      </c>
      <c r="Z28" s="103">
        <v>148</v>
      </c>
      <c r="AA28" s="44">
        <f t="shared" si="4"/>
        <v>19.966666666666665</v>
      </c>
      <c r="AB28" s="101">
        <v>1198</v>
      </c>
      <c r="AD28" s="73">
        <v>1</v>
      </c>
      <c r="AE28" s="64" t="s">
        <v>84</v>
      </c>
      <c r="AF28" s="2">
        <v>43955</v>
      </c>
      <c r="AG28" s="3">
        <f t="shared" ref="AG28:AG40" si="10">AH28/AI28</f>
        <v>0.93333333333333335</v>
      </c>
      <c r="AH28" s="77">
        <v>14</v>
      </c>
      <c r="AI28" s="1">
        <v>15</v>
      </c>
      <c r="AJ28" s="63">
        <f t="shared" si="6"/>
        <v>56.866666666666667</v>
      </c>
      <c r="AK28" s="1">
        <v>3412</v>
      </c>
    </row>
    <row r="29" spans="2:46" x14ac:dyDescent="0.2">
      <c r="B29" s="70">
        <v>11</v>
      </c>
      <c r="C29" s="61" t="s">
        <v>58</v>
      </c>
      <c r="E29" s="68">
        <v>28</v>
      </c>
      <c r="F29" s="61" t="s">
        <v>68</v>
      </c>
      <c r="H29" s="72">
        <v>12</v>
      </c>
      <c r="I29" s="61" t="s">
        <v>111</v>
      </c>
      <c r="L29" s="70">
        <v>6</v>
      </c>
      <c r="M29" s="61" t="s">
        <v>56</v>
      </c>
      <c r="N29" s="104">
        <v>43945</v>
      </c>
      <c r="O29" s="102">
        <f t="shared" si="1"/>
        <v>0.88636363636363635</v>
      </c>
      <c r="P29" s="53">
        <v>39</v>
      </c>
      <c r="Q29" s="103">
        <v>44</v>
      </c>
      <c r="R29" s="44">
        <f t="shared" si="2"/>
        <v>3.2333333333333334</v>
      </c>
      <c r="S29" s="101">
        <v>194</v>
      </c>
      <c r="U29" s="67">
        <v>6</v>
      </c>
      <c r="V29" s="61" t="s">
        <v>47</v>
      </c>
      <c r="W29" s="104">
        <v>43963</v>
      </c>
      <c r="X29" s="102">
        <f t="shared" si="9"/>
        <v>0.9375</v>
      </c>
      <c r="Y29" s="53">
        <v>15</v>
      </c>
      <c r="Z29" s="103">
        <v>16</v>
      </c>
      <c r="AA29" s="44">
        <f t="shared" si="4"/>
        <v>10</v>
      </c>
      <c r="AB29" s="101">
        <v>600</v>
      </c>
      <c r="AD29" s="74">
        <v>2</v>
      </c>
      <c r="AE29" s="65" t="s">
        <v>85</v>
      </c>
      <c r="AF29" s="2">
        <v>43956</v>
      </c>
      <c r="AG29" s="3">
        <f t="shared" si="10"/>
        <v>0.78947368421052633</v>
      </c>
      <c r="AH29" s="77">
        <v>15</v>
      </c>
      <c r="AI29" s="1">
        <v>19</v>
      </c>
      <c r="AJ29" s="63">
        <f t="shared" si="6"/>
        <v>205</v>
      </c>
      <c r="AK29" s="1">
        <v>12300</v>
      </c>
    </row>
    <row r="30" spans="2:46" x14ac:dyDescent="0.2">
      <c r="B30" s="70">
        <v>12</v>
      </c>
      <c r="C30" s="61" t="s">
        <v>55</v>
      </c>
      <c r="E30" s="68">
        <v>29</v>
      </c>
      <c r="F30" s="61" t="s">
        <v>73</v>
      </c>
      <c r="H30" s="72">
        <v>13</v>
      </c>
      <c r="I30" s="61" t="s">
        <v>123</v>
      </c>
      <c r="L30" s="67">
        <v>3</v>
      </c>
      <c r="M30" s="61" t="s">
        <v>42</v>
      </c>
      <c r="N30" s="104">
        <v>43946</v>
      </c>
      <c r="O30" s="102">
        <f t="shared" si="1"/>
        <v>0.86315789473684212</v>
      </c>
      <c r="P30" s="53">
        <v>82</v>
      </c>
      <c r="Q30" s="103">
        <v>95</v>
      </c>
      <c r="R30" s="44">
        <f t="shared" si="2"/>
        <v>60.866666666666667</v>
      </c>
      <c r="S30" s="101">
        <v>3652</v>
      </c>
      <c r="U30" s="71">
        <v>6</v>
      </c>
      <c r="V30" s="61" t="s">
        <v>1</v>
      </c>
      <c r="W30" s="104">
        <v>43963</v>
      </c>
      <c r="X30" s="102">
        <f t="shared" si="9"/>
        <v>1</v>
      </c>
      <c r="Y30" s="53">
        <v>5</v>
      </c>
      <c r="Z30" s="103">
        <v>5</v>
      </c>
      <c r="AA30" s="44">
        <f t="shared" si="4"/>
        <v>5</v>
      </c>
      <c r="AB30" s="101">
        <v>300</v>
      </c>
      <c r="AD30" s="75">
        <v>1</v>
      </c>
      <c r="AE30" s="124" t="s">
        <v>137</v>
      </c>
      <c r="AF30" s="125"/>
      <c r="AG30" s="3">
        <f t="shared" si="10"/>
        <v>0</v>
      </c>
      <c r="AH30" s="77"/>
      <c r="AI30" s="119">
        <v>35</v>
      </c>
      <c r="AJ30" s="63">
        <f t="shared" si="6"/>
        <v>0</v>
      </c>
    </row>
    <row r="31" spans="2:46" x14ac:dyDescent="0.2">
      <c r="B31" s="70">
        <v>13</v>
      </c>
      <c r="C31" s="61" t="s">
        <v>60</v>
      </c>
      <c r="H31" s="72">
        <v>14</v>
      </c>
      <c r="I31" s="61" t="s">
        <v>126</v>
      </c>
      <c r="L31" s="71">
        <v>3</v>
      </c>
      <c r="M31" s="61" t="s">
        <v>154</v>
      </c>
      <c r="N31" s="104">
        <v>43946</v>
      </c>
      <c r="O31" s="102">
        <f t="shared" si="1"/>
        <v>0.9375</v>
      </c>
      <c r="P31" s="53">
        <v>135</v>
      </c>
      <c r="Q31" s="103">
        <v>144</v>
      </c>
      <c r="R31" s="44">
        <f t="shared" si="2"/>
        <v>20.45</v>
      </c>
      <c r="S31" s="101">
        <v>1227</v>
      </c>
      <c r="U31" s="68">
        <v>19</v>
      </c>
      <c r="V31" s="61" t="s">
        <v>86</v>
      </c>
      <c r="W31" s="104">
        <v>43967</v>
      </c>
      <c r="X31" s="102">
        <f t="shared" si="9"/>
        <v>0.97435897435897434</v>
      </c>
      <c r="Y31" s="53">
        <v>38</v>
      </c>
      <c r="Z31" s="103">
        <v>39</v>
      </c>
      <c r="AA31" s="44">
        <f t="shared" si="4"/>
        <v>13.516666666666667</v>
      </c>
      <c r="AB31" s="101">
        <v>811</v>
      </c>
      <c r="AD31" s="75">
        <v>2</v>
      </c>
      <c r="AE31" s="65" t="s">
        <v>138</v>
      </c>
      <c r="AF31" s="122">
        <v>43956</v>
      </c>
      <c r="AG31" s="3">
        <f t="shared" si="10"/>
        <v>1</v>
      </c>
      <c r="AH31" s="77">
        <v>5</v>
      </c>
      <c r="AI31" s="119">
        <v>5</v>
      </c>
      <c r="AJ31" s="63">
        <f t="shared" si="6"/>
        <v>120</v>
      </c>
      <c r="AK31" s="1">
        <v>7200</v>
      </c>
    </row>
    <row r="32" spans="2:46" x14ac:dyDescent="0.2">
      <c r="B32" s="70">
        <v>14</v>
      </c>
      <c r="C32" s="61" t="s">
        <v>66</v>
      </c>
      <c r="H32" s="72">
        <v>15</v>
      </c>
      <c r="I32" s="61" t="s">
        <v>133</v>
      </c>
      <c r="L32" s="68">
        <v>10</v>
      </c>
      <c r="M32" s="61" t="s">
        <v>82</v>
      </c>
      <c r="N32" s="104">
        <v>43946</v>
      </c>
      <c r="O32" s="102">
        <f t="shared" si="1"/>
        <v>0.93333333333333335</v>
      </c>
      <c r="P32" s="53">
        <v>70</v>
      </c>
      <c r="Q32" s="103">
        <v>75</v>
      </c>
      <c r="R32" s="44">
        <f t="shared" si="2"/>
        <v>34.016666666666666</v>
      </c>
      <c r="S32" s="101">
        <v>2041</v>
      </c>
      <c r="U32" s="68">
        <v>20</v>
      </c>
      <c r="V32" s="61" t="s">
        <v>88</v>
      </c>
      <c r="W32" s="104">
        <v>43972</v>
      </c>
      <c r="X32" s="102">
        <f t="shared" si="9"/>
        <v>0.84482758620689657</v>
      </c>
      <c r="Y32" s="53">
        <v>49</v>
      </c>
      <c r="Z32" s="103">
        <v>58</v>
      </c>
      <c r="AA32" s="44">
        <f t="shared" si="4"/>
        <v>30.583333333333332</v>
      </c>
      <c r="AB32" s="101">
        <v>1835</v>
      </c>
      <c r="AD32" s="75">
        <v>3</v>
      </c>
      <c r="AE32" s="65" t="s">
        <v>139</v>
      </c>
      <c r="AF32" s="122">
        <v>43957</v>
      </c>
      <c r="AG32" s="3">
        <f t="shared" si="10"/>
        <v>0.5714285714285714</v>
      </c>
      <c r="AH32" s="77">
        <v>4</v>
      </c>
      <c r="AI32" s="119">
        <v>7</v>
      </c>
      <c r="AJ32" s="63">
        <f t="shared" si="6"/>
        <v>51.783333333333331</v>
      </c>
      <c r="AK32" s="1">
        <v>3107</v>
      </c>
    </row>
    <row r="33" spans="3:42" x14ac:dyDescent="0.2">
      <c r="H33" s="72">
        <v>16</v>
      </c>
      <c r="I33" s="61" t="s">
        <v>127</v>
      </c>
      <c r="L33" s="68">
        <v>11</v>
      </c>
      <c r="M33" s="61" t="s">
        <v>83</v>
      </c>
      <c r="N33" s="104">
        <v>43946</v>
      </c>
      <c r="O33" s="102">
        <f t="shared" si="1"/>
        <v>0.90361445783132532</v>
      </c>
      <c r="P33" s="53">
        <v>75</v>
      </c>
      <c r="Q33" s="103">
        <v>83</v>
      </c>
      <c r="R33" s="44">
        <f t="shared" si="2"/>
        <v>40.166666666666664</v>
      </c>
      <c r="S33" s="101">
        <v>2410</v>
      </c>
      <c r="U33" s="68">
        <v>21</v>
      </c>
      <c r="V33" s="61" t="s">
        <v>94</v>
      </c>
      <c r="W33" s="104">
        <v>43975</v>
      </c>
      <c r="X33" s="102">
        <f t="shared" si="9"/>
        <v>0.87356321839080464</v>
      </c>
      <c r="Y33" s="53">
        <v>76</v>
      </c>
      <c r="Z33" s="103">
        <v>87</v>
      </c>
      <c r="AA33" s="44">
        <f t="shared" si="4"/>
        <v>48.083333333333336</v>
      </c>
      <c r="AB33" s="101">
        <v>2885</v>
      </c>
      <c r="AD33" s="75">
        <v>4</v>
      </c>
      <c r="AE33" s="65" t="s">
        <v>140</v>
      </c>
      <c r="AF33" s="122">
        <v>43961</v>
      </c>
      <c r="AG33" s="3">
        <f t="shared" si="10"/>
        <v>0.66666666666666663</v>
      </c>
      <c r="AH33" s="77">
        <v>6</v>
      </c>
      <c r="AI33" s="119">
        <v>9</v>
      </c>
      <c r="AJ33" s="63">
        <f t="shared" si="6"/>
        <v>57.016666666666666</v>
      </c>
      <c r="AK33" s="1">
        <v>3421</v>
      </c>
    </row>
    <row r="34" spans="3:42" x14ac:dyDescent="0.2">
      <c r="H34" s="72">
        <v>17</v>
      </c>
      <c r="I34" s="61" t="s">
        <v>122</v>
      </c>
      <c r="L34" s="68">
        <v>12</v>
      </c>
      <c r="M34" s="61" t="s">
        <v>92</v>
      </c>
      <c r="N34" s="104">
        <v>43946</v>
      </c>
      <c r="O34" s="102">
        <f t="shared" si="1"/>
        <v>0.83561643835616439</v>
      </c>
      <c r="P34" s="53">
        <v>61</v>
      </c>
      <c r="Q34" s="103">
        <v>73</v>
      </c>
      <c r="R34" s="44">
        <f t="shared" si="2"/>
        <v>47.65</v>
      </c>
      <c r="S34" s="101">
        <v>2859</v>
      </c>
      <c r="U34" s="68">
        <v>22</v>
      </c>
      <c r="V34" s="61" t="s">
        <v>81</v>
      </c>
      <c r="W34" s="104">
        <v>43975</v>
      </c>
      <c r="X34" s="102">
        <f t="shared" si="9"/>
        <v>0.86567164179104472</v>
      </c>
      <c r="Y34" s="53">
        <v>116</v>
      </c>
      <c r="Z34" s="103">
        <v>134</v>
      </c>
      <c r="AA34" s="44">
        <f t="shared" si="4"/>
        <v>104.95</v>
      </c>
      <c r="AB34" s="101">
        <v>6297</v>
      </c>
      <c r="AD34" s="75">
        <v>5</v>
      </c>
      <c r="AE34" s="65" t="s">
        <v>141</v>
      </c>
      <c r="AF34" s="122">
        <v>43961</v>
      </c>
      <c r="AG34" s="3">
        <f t="shared" si="10"/>
        <v>0.9</v>
      </c>
      <c r="AH34" s="77">
        <v>9</v>
      </c>
      <c r="AI34" s="119">
        <v>10</v>
      </c>
      <c r="AJ34" s="63">
        <f t="shared" si="6"/>
        <v>40</v>
      </c>
      <c r="AK34" s="1">
        <v>2400</v>
      </c>
    </row>
    <row r="35" spans="3:42" x14ac:dyDescent="0.2">
      <c r="H35" s="72">
        <v>18</v>
      </c>
      <c r="I35" s="61" t="s">
        <v>120</v>
      </c>
      <c r="L35" s="69">
        <v>5</v>
      </c>
      <c r="M35" s="61" t="s">
        <v>109</v>
      </c>
      <c r="N35" s="104">
        <v>43947</v>
      </c>
      <c r="O35" s="102">
        <f t="shared" si="1"/>
        <v>0.82905982905982911</v>
      </c>
      <c r="P35" s="53">
        <v>97</v>
      </c>
      <c r="Q35" s="103">
        <v>117</v>
      </c>
      <c r="R35" s="44">
        <f t="shared" si="2"/>
        <v>22.216666666666665</v>
      </c>
      <c r="S35" s="101">
        <v>1333</v>
      </c>
      <c r="U35" s="69">
        <v>11</v>
      </c>
      <c r="V35" s="61" t="s">
        <v>110</v>
      </c>
      <c r="W35" s="104">
        <v>43967</v>
      </c>
      <c r="X35" s="102">
        <f t="shared" si="9"/>
        <v>0.93548387096774188</v>
      </c>
      <c r="Y35" s="53">
        <v>29</v>
      </c>
      <c r="Z35" s="103">
        <v>31</v>
      </c>
      <c r="AA35" s="44">
        <f t="shared" si="4"/>
        <v>10</v>
      </c>
      <c r="AB35" s="101">
        <v>600</v>
      </c>
      <c r="AD35" s="75">
        <v>6</v>
      </c>
      <c r="AE35" s="65" t="s">
        <v>142</v>
      </c>
      <c r="AF35" s="62"/>
      <c r="AG35" s="3">
        <f t="shared" si="10"/>
        <v>0</v>
      </c>
      <c r="AH35" s="77"/>
      <c r="AI35" s="119">
        <v>19</v>
      </c>
      <c r="AJ35" s="63">
        <f t="shared" si="6"/>
        <v>0</v>
      </c>
    </row>
    <row r="36" spans="3:42" x14ac:dyDescent="0.2">
      <c r="H36" s="72">
        <v>19</v>
      </c>
      <c r="I36" s="61" t="s">
        <v>117</v>
      </c>
      <c r="L36" s="69">
        <v>6</v>
      </c>
      <c r="M36" s="61" t="s">
        <v>108</v>
      </c>
      <c r="N36" s="104">
        <v>43947</v>
      </c>
      <c r="O36" s="102">
        <f t="shared" si="1"/>
        <v>0.8</v>
      </c>
      <c r="P36" s="53">
        <v>60</v>
      </c>
      <c r="Q36" s="103">
        <v>75</v>
      </c>
      <c r="R36" s="44">
        <f t="shared" si="2"/>
        <v>8.7166666666666668</v>
      </c>
      <c r="S36" s="101">
        <v>523</v>
      </c>
      <c r="U36" s="69">
        <v>12</v>
      </c>
      <c r="V36" s="118" t="s">
        <v>97</v>
      </c>
      <c r="W36" s="104">
        <v>43967</v>
      </c>
      <c r="X36" s="117">
        <f t="shared" si="9"/>
        <v>0.78947368421052633</v>
      </c>
      <c r="Y36" s="53">
        <v>60</v>
      </c>
      <c r="Z36" s="103">
        <v>76</v>
      </c>
      <c r="AA36" s="44">
        <f t="shared" si="4"/>
        <v>12.5</v>
      </c>
      <c r="AB36" s="101">
        <v>750</v>
      </c>
      <c r="AD36" s="75">
        <v>7</v>
      </c>
      <c r="AE36" s="65" t="s">
        <v>143</v>
      </c>
      <c r="AF36" s="62"/>
      <c r="AG36" s="3">
        <f t="shared" si="10"/>
        <v>0</v>
      </c>
      <c r="AH36" s="77"/>
      <c r="AI36" s="119">
        <v>15</v>
      </c>
      <c r="AJ36" s="63">
        <f t="shared" si="6"/>
        <v>0</v>
      </c>
    </row>
    <row r="37" spans="3:42" x14ac:dyDescent="0.2">
      <c r="C37" s="1">
        <f>B32+E30+H43+B17+H16+B9-2</f>
        <v>97</v>
      </c>
      <c r="H37" s="72">
        <v>20</v>
      </c>
      <c r="I37" s="61" t="s">
        <v>113</v>
      </c>
      <c r="L37" s="72">
        <v>7</v>
      </c>
      <c r="M37" s="61" t="s">
        <v>130</v>
      </c>
      <c r="N37" s="104">
        <v>43947</v>
      </c>
      <c r="O37" s="102">
        <f t="shared" si="1"/>
        <v>0.89</v>
      </c>
      <c r="P37" s="53">
        <v>89</v>
      </c>
      <c r="Q37" s="103">
        <v>100</v>
      </c>
      <c r="R37" s="44">
        <f t="shared" si="2"/>
        <v>21.416666666666668</v>
      </c>
      <c r="S37" s="101">
        <v>1285</v>
      </c>
      <c r="U37" s="72">
        <v>17</v>
      </c>
      <c r="V37" s="61" t="s">
        <v>122</v>
      </c>
      <c r="W37" s="104">
        <v>43967</v>
      </c>
      <c r="X37" s="102">
        <f t="shared" si="9"/>
        <v>0.82926829268292679</v>
      </c>
      <c r="Y37" s="53">
        <v>68</v>
      </c>
      <c r="Z37" s="103">
        <v>82</v>
      </c>
      <c r="AA37" s="44">
        <f t="shared" si="4"/>
        <v>10.916666666666666</v>
      </c>
      <c r="AB37" s="101">
        <v>655</v>
      </c>
      <c r="AD37" s="75">
        <v>8</v>
      </c>
      <c r="AE37" s="124" t="s">
        <v>144</v>
      </c>
      <c r="AF37" s="125"/>
      <c r="AG37" s="3">
        <f t="shared" si="10"/>
        <v>0</v>
      </c>
      <c r="AH37" s="77"/>
      <c r="AI37" s="119">
        <v>20</v>
      </c>
      <c r="AJ37" s="63">
        <f t="shared" si="6"/>
        <v>0</v>
      </c>
    </row>
    <row r="38" spans="3:42" x14ac:dyDescent="0.2">
      <c r="H38" s="72">
        <v>21</v>
      </c>
      <c r="I38" s="61" t="s">
        <v>116</v>
      </c>
      <c r="L38" s="72">
        <v>8</v>
      </c>
      <c r="M38" s="61" t="s">
        <v>119</v>
      </c>
      <c r="N38" s="104">
        <v>43947</v>
      </c>
      <c r="O38" s="102">
        <f t="shared" si="1"/>
        <v>0.84905660377358494</v>
      </c>
      <c r="P38" s="53">
        <v>135</v>
      </c>
      <c r="Q38" s="103">
        <v>159</v>
      </c>
      <c r="R38" s="44">
        <f t="shared" si="2"/>
        <v>12.35</v>
      </c>
      <c r="S38" s="101">
        <v>741</v>
      </c>
      <c r="U38" s="72">
        <v>18</v>
      </c>
      <c r="V38" s="61" t="s">
        <v>120</v>
      </c>
      <c r="W38" s="104">
        <v>43967</v>
      </c>
      <c r="X38" s="102">
        <f t="shared" si="9"/>
        <v>0.86206896551724133</v>
      </c>
      <c r="Y38" s="53">
        <v>50</v>
      </c>
      <c r="Z38" s="103">
        <v>58</v>
      </c>
      <c r="AA38" s="44">
        <f t="shared" si="4"/>
        <v>4.166666666666667</v>
      </c>
      <c r="AB38" s="101">
        <v>250</v>
      </c>
      <c r="AD38" s="75">
        <v>9</v>
      </c>
      <c r="AE38" s="65" t="s">
        <v>145</v>
      </c>
      <c r="AF38" s="62"/>
      <c r="AG38" s="3">
        <f t="shared" si="10"/>
        <v>0</v>
      </c>
      <c r="AH38" s="77"/>
      <c r="AI38" s="119">
        <v>3</v>
      </c>
      <c r="AJ38" s="63">
        <f t="shared" si="6"/>
        <v>0</v>
      </c>
    </row>
    <row r="39" spans="3:42" x14ac:dyDescent="0.2">
      <c r="H39" s="72">
        <v>22</v>
      </c>
      <c r="I39" s="61" t="s">
        <v>54</v>
      </c>
      <c r="L39" s="72">
        <v>9</v>
      </c>
      <c r="M39" s="118" t="s">
        <v>118</v>
      </c>
      <c r="N39" s="104">
        <v>43947</v>
      </c>
      <c r="O39" s="117">
        <f t="shared" si="1"/>
        <v>0.77142857142857146</v>
      </c>
      <c r="P39" s="53">
        <v>54</v>
      </c>
      <c r="Q39" s="103">
        <v>70</v>
      </c>
      <c r="R39" s="44">
        <f t="shared" si="2"/>
        <v>5.45</v>
      </c>
      <c r="S39" s="101">
        <v>327</v>
      </c>
      <c r="U39" s="72">
        <v>19</v>
      </c>
      <c r="V39" s="61" t="s">
        <v>117</v>
      </c>
      <c r="W39" s="104">
        <v>43967</v>
      </c>
      <c r="X39" s="102">
        <f t="shared" si="9"/>
        <v>0.81428571428571428</v>
      </c>
      <c r="Y39" s="53">
        <v>57</v>
      </c>
      <c r="Z39" s="103">
        <v>70</v>
      </c>
      <c r="AA39" s="44">
        <f t="shared" si="4"/>
        <v>7.083333333333333</v>
      </c>
      <c r="AB39" s="101">
        <v>425</v>
      </c>
      <c r="AD39" s="75">
        <v>10</v>
      </c>
      <c r="AE39" s="65" t="s">
        <v>146</v>
      </c>
      <c r="AF39" s="62"/>
      <c r="AG39" s="3">
        <f t="shared" si="10"/>
        <v>0</v>
      </c>
      <c r="AH39" s="77"/>
      <c r="AI39" s="119">
        <v>7</v>
      </c>
      <c r="AJ39" s="63">
        <f t="shared" si="6"/>
        <v>0</v>
      </c>
    </row>
    <row r="40" spans="3:42" ht="18.600000000000001" thickBot="1" x14ac:dyDescent="0.25">
      <c r="H40" s="72">
        <v>23</v>
      </c>
      <c r="I40" s="61" t="s">
        <v>112</v>
      </c>
      <c r="O40" s="19"/>
      <c r="P40" s="19"/>
      <c r="Q40" s="19">
        <f>SUM(Q28:Q39)</f>
        <v>1087</v>
      </c>
      <c r="X40" s="19"/>
      <c r="Y40" s="19"/>
      <c r="Z40" s="19">
        <f>SUM(Z28:Z39)</f>
        <v>804</v>
      </c>
      <c r="AD40" s="76">
        <v>11</v>
      </c>
      <c r="AE40" s="66" t="s">
        <v>54</v>
      </c>
      <c r="AF40" s="62"/>
      <c r="AG40" s="3">
        <f t="shared" si="10"/>
        <v>0</v>
      </c>
      <c r="AH40" s="77"/>
      <c r="AI40" s="119">
        <v>1</v>
      </c>
      <c r="AJ40" s="63">
        <f>AK40/60</f>
        <v>0</v>
      </c>
      <c r="AO40" s="1">
        <v>7293</v>
      </c>
      <c r="AP40" s="1" t="s">
        <v>136</v>
      </c>
    </row>
    <row r="41" spans="3:42" x14ac:dyDescent="0.2">
      <c r="H41" s="72">
        <v>24</v>
      </c>
      <c r="I41" s="61" t="s">
        <v>129</v>
      </c>
      <c r="O41" s="14"/>
      <c r="P41" s="123" t="s">
        <v>155</v>
      </c>
      <c r="Q41" s="14">
        <f>SUM(Q40,Q27,Q14)</f>
        <v>3101</v>
      </c>
      <c r="Y41" s="123" t="s">
        <v>156</v>
      </c>
      <c r="Z41" s="1">
        <f>SUM(Z40,Z27,Z14)</f>
        <v>2940</v>
      </c>
      <c r="AA41" s="1" t="s">
        <v>157</v>
      </c>
      <c r="AB41" s="1">
        <f>SUM(P41:AA41)</f>
        <v>6041</v>
      </c>
      <c r="AF41" s="62"/>
      <c r="AH41" s="1">
        <f>SUM(AH28:AH40)</f>
        <v>53</v>
      </c>
      <c r="AJ41" s="63">
        <f>SUM(AJ28:AJ40)</f>
        <v>530.66666666666663</v>
      </c>
      <c r="AO41" s="1">
        <v>1967</v>
      </c>
      <c r="AP41" s="1" t="s">
        <v>147</v>
      </c>
    </row>
    <row r="42" spans="3:42" x14ac:dyDescent="0.2">
      <c r="H42" s="72">
        <v>25</v>
      </c>
      <c r="I42" s="61" t="s">
        <v>125</v>
      </c>
      <c r="U42" s="68">
        <v>9</v>
      </c>
      <c r="V42" s="118" t="s">
        <v>74</v>
      </c>
      <c r="W42" s="104">
        <v>43953</v>
      </c>
      <c r="X42" s="117">
        <f>Y42/Z42</f>
        <v>0.79166666666666663</v>
      </c>
      <c r="Y42" s="53">
        <v>19</v>
      </c>
      <c r="Z42" s="103">
        <v>24</v>
      </c>
      <c r="AA42" s="44">
        <f>AB42/60</f>
        <v>18.833333333333332</v>
      </c>
      <c r="AB42" s="101">
        <v>1130</v>
      </c>
      <c r="AF42" s="62"/>
      <c r="AJ42" s="63">
        <f>SUM(R2:R13,R15:R26,R28:R39,AA28:AA39,AA15:AA26,AA2:AA13,AJ2:AJ13,AJ15:AJ26,AJ28:AJ40)/60</f>
        <v>46.340555555555575</v>
      </c>
      <c r="AK42" s="1" t="s">
        <v>165</v>
      </c>
      <c r="AO42" s="1">
        <f>AO41/AO40</f>
        <v>0.26971068147538735</v>
      </c>
      <c r="AP42" s="1" t="s">
        <v>148</v>
      </c>
    </row>
    <row r="43" spans="3:42" x14ac:dyDescent="0.2">
      <c r="H43" s="72">
        <v>26</v>
      </c>
      <c r="I43" s="61" t="s">
        <v>131</v>
      </c>
      <c r="AJ43" s="63">
        <f>SUM(R2:R13,R15:R26,R28:R39,AA28:AA39,AA15:AA26,AA2:AA13,AJ2:AJ13,AJ15:AJ26)</f>
        <v>2249.7666666666673</v>
      </c>
      <c r="AK43" s="1" t="s">
        <v>161</v>
      </c>
    </row>
  </sheetData>
  <phoneticPr fontId="2"/>
  <conditionalFormatting sqref="O1:O1048576 X2:X41 X43:X1048576 AG2:AG1048576">
    <cfRule type="cellIs" dxfId="22" priority="10" operator="greaterThan">
      <formula>0.95</formula>
    </cfRule>
    <cfRule type="cellIs" dxfId="21" priority="11" operator="lessThan">
      <formula>0.85</formula>
    </cfRule>
    <cfRule type="cellIs" dxfId="20" priority="12" operator="lessThan">
      <formula>0.8</formula>
    </cfRule>
  </conditionalFormatting>
  <conditionalFormatting sqref="X42">
    <cfRule type="cellIs" dxfId="19" priority="7" operator="greaterThan">
      <formula>0.95</formula>
    </cfRule>
    <cfRule type="cellIs" dxfId="18" priority="8" operator="lessThan">
      <formula>0.85</formula>
    </cfRule>
    <cfRule type="cellIs" dxfId="17" priority="9" operator="lessThan">
      <formula>0.8</formula>
    </cfRule>
  </conditionalFormatting>
  <conditionalFormatting sqref="X1">
    <cfRule type="cellIs" dxfId="16" priority="4" operator="greaterThan">
      <formula>0.95</formula>
    </cfRule>
    <cfRule type="cellIs" dxfId="15" priority="5" operator="lessThan">
      <formula>0.85</formula>
    </cfRule>
    <cfRule type="cellIs" dxfId="14" priority="6" operator="lessThan">
      <formula>0.8</formula>
    </cfRule>
  </conditionalFormatting>
  <conditionalFormatting sqref="AG1">
    <cfRule type="cellIs" dxfId="13" priority="1" operator="greaterThan">
      <formula>0.95</formula>
    </cfRule>
    <cfRule type="cellIs" dxfId="12" priority="2" operator="lessThan">
      <formula>0.85</formula>
    </cfRule>
    <cfRule type="cellIs" dxfId="11" priority="3" operator="lessThan">
      <formula>0.8</formula>
    </cfRule>
  </conditionalFormatting>
  <pageMargins left="0.7" right="0.7" top="0.75" bottom="0.75" header="0.3" footer="0.3"/>
  <pageSetup paperSize="9" orientation="portrait" horizontalDpi="4294967293" verticalDpi="0" r:id="rId1"/>
  <ignoredErrors>
    <ignoredError sqref="AQ5:AQ7 AP5:AP7" formulaRange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/>
  </sheetPr>
  <dimension ref="B1:AM33"/>
  <sheetViews>
    <sheetView showGridLines="0" zoomScale="55" zoomScaleNormal="55" workbookViewId="0">
      <selection activeCell="B1" sqref="B1"/>
    </sheetView>
  </sheetViews>
  <sheetFormatPr defaultRowHeight="18" x14ac:dyDescent="0.2"/>
  <cols>
    <col min="8" max="8" width="6.6640625" customWidth="1"/>
    <col min="9" max="9" width="1.77734375" style="1" customWidth="1"/>
    <col min="10" max="10" width="4.33203125" bestFit="1" customWidth="1"/>
    <col min="18" max="18" width="6.21875" customWidth="1"/>
    <col min="19" max="19" width="1.109375" style="1" customWidth="1"/>
    <col min="20" max="20" width="2" customWidth="1"/>
    <col min="28" max="28" width="4.6640625" customWidth="1"/>
    <col min="29" max="29" width="1.21875" customWidth="1"/>
    <col min="30" max="30" width="1.109375" customWidth="1"/>
    <col min="31" max="31" width="6.5546875" customWidth="1"/>
    <col min="38" max="38" width="8.5546875" customWidth="1"/>
  </cols>
  <sheetData>
    <row r="1" spans="2:39" x14ac:dyDescent="0.2">
      <c r="B1" t="s">
        <v>166</v>
      </c>
    </row>
    <row r="4" spans="2:39" x14ac:dyDescent="0.2">
      <c r="AM4" s="1"/>
    </row>
    <row r="5" spans="2:39" x14ac:dyDescent="0.2">
      <c r="AC5" s="1"/>
      <c r="AM5" s="1"/>
    </row>
    <row r="6" spans="2:39" x14ac:dyDescent="0.2">
      <c r="AC6" s="1"/>
      <c r="AM6" s="1"/>
    </row>
    <row r="7" spans="2:39" x14ac:dyDescent="0.2">
      <c r="AC7" s="1"/>
      <c r="AM7" s="1"/>
    </row>
    <row r="8" spans="2:39" x14ac:dyDescent="0.2">
      <c r="AC8" s="1"/>
      <c r="AM8" s="1"/>
    </row>
    <row r="9" spans="2:39" x14ac:dyDescent="0.2">
      <c r="AC9" s="1"/>
      <c r="AM9" s="1"/>
    </row>
    <row r="10" spans="2:39" x14ac:dyDescent="0.2">
      <c r="AC10" s="1"/>
      <c r="AM10" s="1"/>
    </row>
    <row r="11" spans="2:39" x14ac:dyDescent="0.2">
      <c r="AC11" s="1"/>
      <c r="AM11" s="1"/>
    </row>
    <row r="12" spans="2:39" x14ac:dyDescent="0.2">
      <c r="AC12" s="1"/>
      <c r="AM12" s="1"/>
    </row>
    <row r="13" spans="2:39" x14ac:dyDescent="0.2">
      <c r="AC13" s="1"/>
      <c r="AM13" s="1"/>
    </row>
    <row r="14" spans="2:39" x14ac:dyDescent="0.2">
      <c r="AC14" s="1"/>
      <c r="AM14" s="1"/>
    </row>
    <row r="15" spans="2:39" x14ac:dyDescent="0.2">
      <c r="AC15" s="1"/>
      <c r="AM15" s="1"/>
    </row>
    <row r="16" spans="2:39" x14ac:dyDescent="0.2">
      <c r="AC16" s="1"/>
      <c r="AM16" s="1"/>
    </row>
    <row r="17" spans="29:39" x14ac:dyDescent="0.2">
      <c r="AC17" s="1"/>
      <c r="AM17" s="1"/>
    </row>
    <row r="18" spans="29:39" x14ac:dyDescent="0.2">
      <c r="AC18" s="1"/>
      <c r="AM18" s="1"/>
    </row>
    <row r="19" spans="29:39" x14ac:dyDescent="0.2">
      <c r="AC19" s="1"/>
      <c r="AM19" s="1"/>
    </row>
    <row r="20" spans="29:39" x14ac:dyDescent="0.2">
      <c r="AC20" s="1"/>
      <c r="AM20" s="1"/>
    </row>
    <row r="21" spans="29:39" x14ac:dyDescent="0.2">
      <c r="AC21" s="1"/>
      <c r="AM21" s="1"/>
    </row>
    <row r="22" spans="29:39" x14ac:dyDescent="0.2">
      <c r="AC22" s="1"/>
      <c r="AM22" s="1"/>
    </row>
    <row r="23" spans="29:39" x14ac:dyDescent="0.2">
      <c r="AC23" s="1"/>
      <c r="AM23" s="1"/>
    </row>
    <row r="24" spans="29:39" x14ac:dyDescent="0.2">
      <c r="AC24" s="1"/>
      <c r="AM24" s="1"/>
    </row>
    <row r="25" spans="29:39" x14ac:dyDescent="0.2">
      <c r="AC25" s="1"/>
      <c r="AM25" s="1"/>
    </row>
    <row r="26" spans="29:39" x14ac:dyDescent="0.2">
      <c r="AC26" s="1"/>
      <c r="AM26" s="1"/>
    </row>
    <row r="27" spans="29:39" x14ac:dyDescent="0.2">
      <c r="AC27" s="1"/>
      <c r="AM27" s="1"/>
    </row>
    <row r="28" spans="29:39" x14ac:dyDescent="0.2">
      <c r="AC28" s="1"/>
      <c r="AM28" s="1"/>
    </row>
    <row r="29" spans="29:39" x14ac:dyDescent="0.2">
      <c r="AC29" s="1"/>
      <c r="AM29" s="1"/>
    </row>
    <row r="30" spans="29:39" x14ac:dyDescent="0.2">
      <c r="AC30" s="1"/>
    </row>
    <row r="31" spans="29:39" x14ac:dyDescent="0.2">
      <c r="AC31" s="1"/>
    </row>
    <row r="32" spans="29:39" x14ac:dyDescent="0.2">
      <c r="AC32" s="1"/>
    </row>
    <row r="33" spans="29:29" x14ac:dyDescent="0.2">
      <c r="AC33" s="1"/>
    </row>
  </sheetData>
  <phoneticPr fontId="2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14</vt:i4>
      </vt:variant>
    </vt:vector>
  </HeadingPairs>
  <TitlesOfParts>
    <vt:vector size="14" baseType="lpstr">
      <vt:lpstr>概要、はじめに</vt:lpstr>
      <vt:lpstr>全体スケジュール</vt:lpstr>
      <vt:lpstr>1巡目_得点</vt:lpstr>
      <vt:lpstr>1巡目_時間</vt:lpstr>
      <vt:lpstr>参考_合格基準点</vt:lpstr>
      <vt:lpstr>効果測定；H30</vt:lpstr>
      <vt:lpstr>1巡目結果</vt:lpstr>
      <vt:lpstr>2巡目</vt:lpstr>
      <vt:lpstr>2巡目結果 </vt:lpstr>
      <vt:lpstr>効果測定；R01</vt:lpstr>
      <vt:lpstr>2巡目並び替え</vt:lpstr>
      <vt:lpstr>3巡目①</vt:lpstr>
      <vt:lpstr>3巡目 ②</vt:lpstr>
      <vt:lpstr>再出題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やまなみ</dc:creator>
  <cp:lastModifiedBy>Administrator</cp:lastModifiedBy>
  <cp:lastPrinted>2020-11-08T08:20:59Z</cp:lastPrinted>
  <dcterms:created xsi:type="dcterms:W3CDTF">2020-03-09T12:18:29Z</dcterms:created>
  <dcterms:modified xsi:type="dcterms:W3CDTF">2020-12-07T04:06:14Z</dcterms:modified>
</cp:coreProperties>
</file>